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BAS-Non-Listed\_11 Fl Lotus Maillllllll  กลาง  M\R&amp;B Food supply Q.2 19\"/>
    </mc:Choice>
  </mc:AlternateContent>
  <bookViews>
    <workbookView xWindow="0" yWindow="0" windowWidth="23040" windowHeight="8580" tabRatio="703" activeTab="4"/>
  </bookViews>
  <sheets>
    <sheet name="EN2-4" sheetId="21" r:id="rId1"/>
    <sheet name="E5-6 (PL3)" sheetId="23" r:id="rId2"/>
    <sheet name="E7-8 (PL6)" sheetId="24" r:id="rId3"/>
    <sheet name="E9 EQ Con" sheetId="25" r:id="rId4"/>
    <sheet name="E10 EQ Separate" sheetId="26" r:id="rId5"/>
    <sheet name="E11-13 CF" sheetId="27" r:id="rId6"/>
    <sheet name="Detail" sheetId="22" state="hidden" r:id="rId7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1">BlankMacro1</definedName>
    <definedName name="abcde" localSheetId="0">BlankMacro1</definedName>
    <definedName name="abcde">BlankMacro1</definedName>
    <definedName name="AccessDatabase">"F:\@Job\Job Bonus.mdb"</definedName>
    <definedName name="arhred" localSheetId="1">BlankMacro1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5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1">BlankMacro1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1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5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5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1">BlankMacro1</definedName>
    <definedName name="jfalsjfs" localSheetId="0">BlankMacro1</definedName>
    <definedName name="jfalsjfs">BlankMacro1</definedName>
    <definedName name="Last_Row" localSheetId="4">IF('E10 EQ Separate'!Values_Entered,'E10 EQ Separate'!Header_Row+'E10 EQ Separate'!Number_of_Payments,'E10 EQ Separate'!Header_Row)</definedName>
    <definedName name="Last_Row" localSheetId="5">IF('E11-13 CF'!Values_Entered,'E11-13 CF'!Header_Row+'E11-13 CF'!Number_of_Payments,'E11-13 CF'!Header_Row)</definedName>
    <definedName name="Last_Row" localSheetId="1">IF('E5-6 (PL3)'!Values_Entered,Header_Row+'E5-6 (PL3)'!Number_of_Payments,Header_Row)</definedName>
    <definedName name="Last_Row" localSheetId="0">IF('EN2-4'!Values_Entered,Header_Row+'EN2-4'!Number_of_Payments,Header_Row)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MATCH(0.01,'E10 EQ Separate'!End_Bal,-1)+1</definedName>
    <definedName name="Number_of_Payments" localSheetId="5">MATCH(0.01,'E11-13 CF'!End_Bal,-1)+1</definedName>
    <definedName name="Number_of_Payments" localSheetId="1">MATCH(0.01,End_Bal,-1)+1</definedName>
    <definedName name="Number_of_Payments" localSheetId="0">MATCH(0.01,'EN2-4'!End_Bal,-1)+1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DATE(YEAR('E10 EQ Separate'!Loan_Start),MONTH('E10 EQ Separate'!Loan_Start)+Payment_Number,DAY('E10 EQ Separate'!Loan_Start))</definedName>
    <definedName name="Payment_Date" localSheetId="5">DATE(YEAR('E11-13 CF'!Loan_Start),MONTH('E11-13 CF'!Loan_Start)+Payment_Number,DAY('E11-13 CF'!Loan_Start))</definedName>
    <definedName name="Payment_Date" localSheetId="1">DATE(YEAR(Loan_Start),MONTH(Loan_Start)+Payment_Number,DAY(Loan_Start))</definedName>
    <definedName name="Payment_Date" localSheetId="0">DATE(YEAR('EN2-4'!Loan_Start),MONTH('EN2-4'!Loan_Start)+Payment_Number,DAY('EN2-4'!Loan_Start))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4">'E10 EQ Separate'!$A$1:$M$31</definedName>
    <definedName name="_xlnm.Print_Area" localSheetId="5">'E11-13 CF'!$A$1:$K$156</definedName>
    <definedName name="_xlnm.Print_Area" localSheetId="1">'E5-6 (PL3)'!$A$1:$M$107</definedName>
    <definedName name="_xlnm.Print_Area" localSheetId="2">'E7-8 (PL6)'!$A$1:$M$104</definedName>
    <definedName name="_xlnm.Print_Area" localSheetId="3">'E9 EQ Con'!$A$1:$U$39</definedName>
    <definedName name="Print_Area_Reset" localSheetId="4">OFFSET('E10 EQ Separate'!Full_Print,0,0,'E10 EQ Separate'!Last_Row)</definedName>
    <definedName name="Print_Area_Reset" localSheetId="5">OFFSET('E11-13 CF'!Full_Print,0,0,'E11-13 CF'!Last_Row)</definedName>
    <definedName name="Print_Area_Reset" localSheetId="1">OFFSET(Full_Print,0,0,'E5-6 (PL3)'!Last_Row)</definedName>
    <definedName name="Print_Area_Reset" localSheetId="0">OFFSET('EN2-4'!Full_Print,0,0,'EN2-4'!Last_Row)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1">BlankMacro1</definedName>
    <definedName name="tooling" localSheetId="0">BlankMacro1</definedName>
    <definedName name="tooling">BlankMacro1</definedName>
    <definedName name="Tooling1" localSheetId="1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5">Scheduled_Payment+Extra_Payment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IF('E10 EQ Separate'!Loan_Amount*'E10 EQ Separate'!Interest_Rate*'E10 EQ Separate'!Loan_Years*'E10 EQ Separate'!Loan_Start&gt;0,1,0)</definedName>
    <definedName name="Values_Entered" localSheetId="5">IF('E11-13 CF'!Loan_Amount*'E11-13 CF'!Interest_Rate*'E11-13 CF'!Loan_Years*'E11-13 CF'!Loan_Start&gt;0,1,0)</definedName>
    <definedName name="Values_Entered" localSheetId="1">IF(Loan_Amount*Interest_Rate*Loan_Years*Loan_Start&gt;0,1,0)</definedName>
    <definedName name="Values_Entered" localSheetId="0">IF('EN2-4'!Loan_Amount*'EN2-4'!Interest_Rate*'EN2-4'!Loan_Years*'EN2-4'!Loan_Start&gt;0,1,0)</definedName>
    <definedName name="Values_Entered">IF(Loan_Amount*Interest_Rate*Loan_Years*Loan_Start&gt;0,1,0)</definedName>
    <definedName name="vehicle" localSheetId="1">BlankMacro1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5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1">BlankMacro1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5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1">OFFSET(รายจ่ายเงินสดเริ่มต้น,,จุดข้อมูลรวม-1,1,-จุดข้อมูลรวม)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1">OFFSET(รายรับเงินสดเริ่มต้น,,จุดข้อมูลรวม-1,1,-จุดข้อมูลรวม)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1">OFFSET(สถานะเงินสดเริ่มต้น,,จุดข้อมูลรวม-1,1,-จุดข้อมูลรวม)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1">OFFSET(ป้ายชื่อข้อมูลเริ่มต้น,,จุดข้อมูลรวม-1,1,-จุดข้อมูลรวม)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1">BlankMacro1</definedName>
    <definedName name="검증" localSheetId="0">BlankMacro1</definedName>
    <definedName name="검증">BlankMacro1</definedName>
    <definedName name="ㄹㄹ" localSheetId="1">BlankMacro1</definedName>
    <definedName name="ㄹㄹ" localSheetId="0">BlankMacro1</definedName>
    <definedName name="ㄹㄹ">BlankMacro1</definedName>
    <definedName name="미실현" localSheetId="1">BlankMacro1</definedName>
    <definedName name="미실현" localSheetId="0">BlankMacro1</definedName>
    <definedName name="미실현">BlankMacro1</definedName>
    <definedName name="ㅂㅂ" localSheetId="1">BlankMacro1</definedName>
    <definedName name="ㅂㅂ" localSheetId="0">BlankMacro1</definedName>
    <definedName name="ㅂㅂ">BlankMacro1</definedName>
    <definedName name="수정사항2" localSheetId="1">BlankMacro1</definedName>
    <definedName name="수정사항2" localSheetId="0">BlankMacro1</definedName>
    <definedName name="수정사항2">BlankMacro1</definedName>
    <definedName name="템플리트모듈1" localSheetId="1">BlankMacro1</definedName>
    <definedName name="템플리트모듈1" localSheetId="0">BlankMacro1</definedName>
    <definedName name="템플리트모듈1">BlankMacro1</definedName>
    <definedName name="템플리트모듈2" localSheetId="1">BlankMacro1</definedName>
    <definedName name="템플리트모듈2" localSheetId="0">BlankMacro1</definedName>
    <definedName name="템플리트모듈2">BlankMacro1</definedName>
    <definedName name="템플리트모듈3" localSheetId="1">BlankMacro1</definedName>
    <definedName name="템플리트모듈3" localSheetId="0">BlankMacro1</definedName>
    <definedName name="템플리트모듈3">BlankMacro1</definedName>
    <definedName name="템플리트모듈4" localSheetId="1">BlankMacro1</definedName>
    <definedName name="템플리트모듈4" localSheetId="0">BlankMacro1</definedName>
    <definedName name="템플리트모듈4">BlankMacro1</definedName>
    <definedName name="템플리트모듈5" localSheetId="1">BlankMacro1</definedName>
    <definedName name="템플리트모듈5" localSheetId="0">BlankMacro1</definedName>
    <definedName name="템플리트모듈5">BlankMacro1</definedName>
    <definedName name="템플리트모듈6" localSheetId="1">BlankMacro1</definedName>
    <definedName name="템플리트모듈6" localSheetId="0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23" l="1"/>
  <c r="G74" i="23"/>
  <c r="G33" i="23"/>
  <c r="G16" i="24" l="1"/>
  <c r="I16" i="24"/>
  <c r="I16" i="23" l="1"/>
  <c r="I21" i="23" l="1"/>
  <c r="I23" i="23" s="1"/>
  <c r="Q30" i="25" l="1"/>
  <c r="Q31" i="25"/>
  <c r="Q28" i="25"/>
  <c r="Q19" i="25"/>
  <c r="Q21" i="25"/>
  <c r="Q22" i="25"/>
  <c r="Q23" i="25"/>
  <c r="Q17" i="25"/>
  <c r="K37" i="21" l="1"/>
  <c r="K26" i="21" l="1"/>
  <c r="K39" i="21"/>
  <c r="G82" i="21"/>
  <c r="K82" i="21"/>
  <c r="K41" i="21" l="1"/>
  <c r="S31" i="25"/>
  <c r="E34" i="25" l="1"/>
  <c r="G40" i="23" l="1"/>
  <c r="E123" i="27" l="1"/>
  <c r="E126" i="27" s="1"/>
  <c r="G97" i="27"/>
  <c r="I123" i="27" l="1"/>
  <c r="I118" i="27"/>
  <c r="E76" i="27"/>
  <c r="E79" i="27" s="1"/>
  <c r="G76" i="27"/>
  <c r="G79" i="27" s="1"/>
  <c r="K76" i="27"/>
  <c r="I76" i="27"/>
  <c r="K31" i="27" l="1"/>
  <c r="G31" i="27"/>
  <c r="I31" i="27"/>
  <c r="I25" i="26" l="1"/>
  <c r="G25" i="26"/>
  <c r="E25" i="26"/>
  <c r="M22" i="26"/>
  <c r="I77" i="24" l="1"/>
  <c r="U28" i="25" l="1"/>
  <c r="S24" i="25" l="1"/>
  <c r="A105" i="27" l="1"/>
  <c r="A53" i="24"/>
  <c r="A56" i="23"/>
  <c r="A55" i="21"/>
  <c r="S32" i="25" l="1"/>
  <c r="A55" i="24" l="1"/>
  <c r="K126" i="27"/>
  <c r="K97" i="27"/>
  <c r="K79" i="27"/>
  <c r="G126" i="27"/>
  <c r="M21" i="26"/>
  <c r="K34" i="25"/>
  <c r="I34" i="25"/>
  <c r="G34" i="25"/>
  <c r="S34" i="25"/>
  <c r="U31" i="25"/>
  <c r="U30" i="25"/>
  <c r="M43" i="24"/>
  <c r="M21" i="24"/>
  <c r="M16" i="24"/>
  <c r="I41" i="24"/>
  <c r="I21" i="24"/>
  <c r="I40" i="23"/>
  <c r="M42" i="23"/>
  <c r="M21" i="23"/>
  <c r="M16" i="23"/>
  <c r="I126" i="27"/>
  <c r="I97" i="27"/>
  <c r="E97" i="27"/>
  <c r="I79" i="27"/>
  <c r="A55" i="27"/>
  <c r="I18" i="26"/>
  <c r="G18" i="26"/>
  <c r="E18" i="26"/>
  <c r="M15" i="26"/>
  <c r="M14" i="26"/>
  <c r="M13" i="26"/>
  <c r="M12" i="26"/>
  <c r="O26" i="25"/>
  <c r="K26" i="25"/>
  <c r="I26" i="25"/>
  <c r="G26" i="25"/>
  <c r="E26" i="25"/>
  <c r="S26" i="25"/>
  <c r="U23" i="25"/>
  <c r="U22" i="25"/>
  <c r="U21" i="25"/>
  <c r="U19" i="25"/>
  <c r="U17" i="25"/>
  <c r="A3" i="25"/>
  <c r="A3" i="26" s="1"/>
  <c r="A3" i="27" s="1"/>
  <c r="K43" i="24"/>
  <c r="G41" i="24"/>
  <c r="K21" i="24"/>
  <c r="G21" i="24"/>
  <c r="G23" i="24" s="1"/>
  <c r="K16" i="24"/>
  <c r="K42" i="23"/>
  <c r="K21" i="23"/>
  <c r="G21" i="23"/>
  <c r="K16" i="23"/>
  <c r="G16" i="23"/>
  <c r="I42" i="23" l="1"/>
  <c r="G42" i="23"/>
  <c r="G44" i="23" s="1"/>
  <c r="M23" i="23"/>
  <c r="M23" i="24"/>
  <c r="I23" i="24"/>
  <c r="G43" i="24"/>
  <c r="I43" i="24"/>
  <c r="M20" i="26"/>
  <c r="K23" i="24"/>
  <c r="K23" i="23"/>
  <c r="G23" i="23"/>
  <c r="G30" i="23" s="1"/>
  <c r="A107" i="27"/>
  <c r="A57" i="27"/>
  <c r="M30" i="23" l="1"/>
  <c r="M33" i="23" s="1"/>
  <c r="K30" i="23"/>
  <c r="I30" i="23"/>
  <c r="G30" i="24"/>
  <c r="I30" i="24"/>
  <c r="K30" i="24"/>
  <c r="M30" i="24"/>
  <c r="M47" i="23" l="1"/>
  <c r="M44" i="23"/>
  <c r="K33" i="23"/>
  <c r="I33" i="23"/>
  <c r="E14" i="27"/>
  <c r="E42" i="27" s="1"/>
  <c r="I14" i="27"/>
  <c r="I42" i="27" s="1"/>
  <c r="K33" i="24"/>
  <c r="I33" i="24"/>
  <c r="G14" i="27"/>
  <c r="G33" i="24"/>
  <c r="M33" i="24"/>
  <c r="K14" i="27"/>
  <c r="K42" i="27" s="1"/>
  <c r="G66" i="24" l="1"/>
  <c r="G84" i="24" s="1"/>
  <c r="G71" i="24"/>
  <c r="G42" i="27"/>
  <c r="I47" i="27"/>
  <c r="E47" i="27"/>
  <c r="E117" i="27" s="1"/>
  <c r="E121" i="27" s="1"/>
  <c r="G69" i="23"/>
  <c r="G47" i="23"/>
  <c r="K47" i="23"/>
  <c r="K79" i="23" s="1"/>
  <c r="K44" i="23"/>
  <c r="M69" i="23"/>
  <c r="M52" i="23"/>
  <c r="I47" i="23"/>
  <c r="I44" i="23"/>
  <c r="I69" i="23" s="1"/>
  <c r="G45" i="24"/>
  <c r="G74" i="24" s="1"/>
  <c r="G79" i="24" s="1"/>
  <c r="I45" i="24"/>
  <c r="I66" i="24"/>
  <c r="M24" i="25" s="1"/>
  <c r="Q24" i="25" s="1"/>
  <c r="Q26" i="25" s="1"/>
  <c r="I71" i="24"/>
  <c r="K71" i="24"/>
  <c r="K84" i="24" s="1"/>
  <c r="K45" i="24"/>
  <c r="K66" i="24"/>
  <c r="M66" i="24"/>
  <c r="M71" i="24"/>
  <c r="M45" i="24"/>
  <c r="I117" i="27" l="1"/>
  <c r="I121" i="27" s="1"/>
  <c r="K16" i="26"/>
  <c r="K23" i="26"/>
  <c r="K47" i="27"/>
  <c r="K117" i="27" s="1"/>
  <c r="G47" i="27"/>
  <c r="G117" i="27" s="1"/>
  <c r="G52" i="23"/>
  <c r="M74" i="23"/>
  <c r="K69" i="23"/>
  <c r="K52" i="23"/>
  <c r="I52" i="23"/>
  <c r="M74" i="24"/>
  <c r="I74" i="24"/>
  <c r="M32" i="25"/>
  <c r="K74" i="24"/>
  <c r="M34" i="25" l="1"/>
  <c r="G135" i="21" s="1"/>
  <c r="Q32" i="25"/>
  <c r="Q34" i="25" s="1"/>
  <c r="K25" i="26"/>
  <c r="M23" i="26"/>
  <c r="M25" i="26" s="1"/>
  <c r="K18" i="26"/>
  <c r="M16" i="26"/>
  <c r="M18" i="26" s="1"/>
  <c r="K121" i="27"/>
  <c r="G121" i="27"/>
  <c r="K74" i="23"/>
  <c r="I74" i="23"/>
  <c r="M79" i="24"/>
  <c r="K79" i="24"/>
  <c r="I79" i="24"/>
  <c r="M26" i="25"/>
  <c r="U24" i="25"/>
  <c r="U26" i="25" s="1"/>
  <c r="K138" i="21"/>
  <c r="O34" i="25" l="1"/>
  <c r="U32" i="25"/>
  <c r="U34" i="25" s="1"/>
  <c r="A57" i="21"/>
  <c r="A103" i="21" l="1"/>
  <c r="E15" i="22" l="1"/>
  <c r="E14" i="22"/>
  <c r="E7" i="22"/>
  <c r="E12" i="22"/>
  <c r="E10" i="22"/>
  <c r="F10" i="22"/>
  <c r="E4" i="22"/>
  <c r="E16" i="22" l="1"/>
  <c r="G138" i="21" l="1"/>
  <c r="M138" i="21" l="1"/>
  <c r="M141" i="21" s="1"/>
  <c r="K141" i="21"/>
  <c r="I138" i="21"/>
  <c r="I141" i="21" s="1"/>
  <c r="G141" i="21"/>
  <c r="M92" i="21"/>
  <c r="K92" i="21"/>
  <c r="I92" i="21"/>
  <c r="G92" i="21"/>
  <c r="M82" i="21"/>
  <c r="I82" i="21"/>
  <c r="A106" i="21"/>
  <c r="M39" i="21"/>
  <c r="I39" i="21"/>
  <c r="G39" i="21"/>
  <c r="M26" i="21"/>
  <c r="I26" i="21"/>
  <c r="G26" i="21"/>
  <c r="M94" i="21" l="1"/>
  <c r="M143" i="21" s="1"/>
  <c r="G41" i="21"/>
  <c r="G94" i="21"/>
  <c r="G143" i="21" s="1"/>
  <c r="I41" i="21"/>
  <c r="I94" i="21"/>
  <c r="I143" i="21" s="1"/>
  <c r="M41" i="21"/>
  <c r="K94" i="21"/>
  <c r="K143" i="21" s="1"/>
</calcChain>
</file>

<file path=xl/sharedStrings.xml><?xml version="1.0" encoding="utf-8"?>
<sst xmlns="http://schemas.openxmlformats.org/spreadsheetml/2006/main" count="552" uniqueCount="248">
  <si>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</si>
  <si>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</si>
  <si>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</si>
  <si>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</si>
  <si>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</si>
  <si>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</si>
  <si>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</si>
  <si>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</si>
  <si>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</si>
  <si>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</si>
  <si>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</si>
  <si>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</si>
  <si>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</si>
  <si>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</si>
  <si>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</si>
  <si>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</si>
  <si>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</si>
  <si>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</si>
  <si>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</si>
  <si>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</si>
  <si>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</si>
  <si>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</si>
  <si>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</si>
  <si>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</si>
  <si>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</si>
  <si>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</si>
  <si>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</si>
  <si>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Short-term investments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</si>
  <si>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</si>
  <si>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</si>
  <si>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</si>
  <si>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</si>
  <si>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</si>
  <si>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</si>
  <si>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</si>
  <si>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</si>
  <si>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</si>
  <si>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Allowance for doubtful accounts</t>
  </si>
  <si>
    <t>Interest income</t>
  </si>
  <si>
    <t>Changes in operating assets and liabilities</t>
  </si>
  <si>
    <t>Cash flows from operations</t>
  </si>
  <si>
    <t xml:space="preserve">Director  ___________________________    </t>
  </si>
  <si>
    <t>Cash flow from investing activities</t>
  </si>
  <si>
    <t>Purchases of property, plant and equipment</t>
  </si>
  <si>
    <t>Interest received</t>
  </si>
  <si>
    <t>Cash flows from financing activities</t>
  </si>
  <si>
    <t xml:space="preserve">Director  ___________________________  </t>
  </si>
  <si>
    <t>Employee benefit expenses</t>
  </si>
  <si>
    <t>Consolidated</t>
  </si>
  <si>
    <t>financial information</t>
  </si>
  <si>
    <t>Unaudited</t>
  </si>
  <si>
    <t>Attributable to owners of the parent</t>
  </si>
  <si>
    <t>Issued and paid-up</t>
  </si>
  <si>
    <t>Long-term loans to related parties</t>
  </si>
  <si>
    <t xml:space="preserve">Current portion of long-term liabilities </t>
  </si>
  <si>
    <t>Other income</t>
  </si>
  <si>
    <t>Total equity</t>
  </si>
  <si>
    <t>Purchases of intangible assets</t>
  </si>
  <si>
    <t>interests</t>
  </si>
  <si>
    <t>owners of</t>
  </si>
  <si>
    <t>the parent</t>
  </si>
  <si>
    <t>Non</t>
  </si>
  <si>
    <t>controlling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</si>
  <si>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</si>
  <si>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</si>
  <si>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</si>
  <si>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</si>
  <si>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</si>
  <si>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</si>
  <si>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</si>
  <si>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</si>
  <si>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Earnings per share</t>
  </si>
  <si>
    <t>Separate</t>
  </si>
  <si>
    <t>Other non-current assets</t>
  </si>
  <si>
    <t>Equity</t>
  </si>
  <si>
    <t>Total liabilities and equity</t>
  </si>
  <si>
    <t>The accompanying notes are an integral part of this interim financial information</t>
  </si>
  <si>
    <t>Profit for the period</t>
  </si>
  <si>
    <t>Total comprehensive income for the period</t>
  </si>
  <si>
    <t>Cash and cash equivalents at the beginning of the period</t>
  </si>
  <si>
    <t>Cash and cash equivalents at the end of the period</t>
  </si>
  <si>
    <t>Bank overdrafts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</si>
  <si>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</si>
  <si>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</si>
  <si>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</si>
  <si>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</si>
  <si>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</si>
  <si>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 xml:space="preserve">Acquisition of subsidiary, net of cash  acquired
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</si>
  <si>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</si>
  <si>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</si>
  <si>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</si>
  <si>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</si>
  <si>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</si>
  <si>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</si>
  <si>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>2018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</si>
  <si>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</si>
  <si>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</si>
  <si>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</si>
  <si>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</si>
  <si>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</si>
  <si>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</si>
  <si>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</si>
  <si>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</si>
  <si>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</si>
  <si>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Current portion of finance lease obligations</t>
  </si>
  <si>
    <t>Other current liabilities</t>
  </si>
  <si>
    <t>Finance lease obligations</t>
  </si>
  <si>
    <t>Share premium account on issue of share</t>
  </si>
  <si>
    <t>Premium arising from business combination</t>
  </si>
  <si>
    <t>under common control</t>
  </si>
  <si>
    <t>Opening balance as at 1 January 2018</t>
  </si>
  <si>
    <t>Closing balance as at 31 March 2018</t>
  </si>
  <si>
    <t>common control</t>
  </si>
  <si>
    <t>account</t>
  </si>
  <si>
    <t>Translation</t>
  </si>
  <si>
    <t xml:space="preserve"> statements</t>
  </si>
  <si>
    <t xml:space="preserve"> of financial</t>
  </si>
  <si>
    <t xml:space="preserve"> premium</t>
  </si>
  <si>
    <t>Share</t>
  </si>
  <si>
    <t>Revenues from hotel operations</t>
  </si>
  <si>
    <t>Premium arising</t>
  </si>
  <si>
    <t>Changes in equity for the period</t>
  </si>
  <si>
    <t xml:space="preserve">Allocation profit of Q1'2018 to NCI </t>
  </si>
  <si>
    <t>Total profit after tax  Q1'2018</t>
  </si>
  <si>
    <t>Proportion 40%</t>
  </si>
  <si>
    <t>NCI Beg</t>
  </si>
  <si>
    <t>NCI PL</t>
  </si>
  <si>
    <t>Recognize CTD</t>
  </si>
  <si>
    <t>Total revenue</t>
  </si>
  <si>
    <t>Cost of rendering hotel services</t>
  </si>
  <si>
    <t>Total cost</t>
  </si>
  <si>
    <t xml:space="preserve">Consolidated financial information (Unaudited) </t>
  </si>
  <si>
    <t xml:space="preserve"> financial information</t>
  </si>
  <si>
    <t>Audited</t>
  </si>
  <si>
    <t>Long-term borrowings from related parties</t>
  </si>
  <si>
    <t>Current portion of long-term borrowings</t>
  </si>
  <si>
    <t>from related parties</t>
  </si>
  <si>
    <t>from financial institutions</t>
  </si>
  <si>
    <t>Total equity attributable to owners of the parent</t>
  </si>
  <si>
    <t>Cost of goods sold and rendering services</t>
  </si>
  <si>
    <t>Items that will be reclassified subsequently to profit or loss</t>
  </si>
  <si>
    <t xml:space="preserve">Other comprehensive income for the period </t>
  </si>
  <si>
    <t>income</t>
  </si>
  <si>
    <t>Other components of equity</t>
  </si>
  <si>
    <t>Proceeds of short-term investments</t>
  </si>
  <si>
    <t>Long-term borrowings from financial institutions</t>
  </si>
  <si>
    <t>Bad debts</t>
  </si>
  <si>
    <t>from business</t>
  </si>
  <si>
    <t>combination under</t>
  </si>
  <si>
    <t>Share premium</t>
  </si>
  <si>
    <t>Finance costs</t>
  </si>
  <si>
    <t>2019</t>
  </si>
  <si>
    <t>Opening balance as at 1 January 2019</t>
  </si>
  <si>
    <r>
      <t xml:space="preserve">Statement of Financial Position </t>
    </r>
    <r>
      <rPr>
        <sz val="9"/>
        <color theme="1"/>
        <rFont val="Arial"/>
        <family val="2"/>
      </rPr>
      <t>(Cont’d)</t>
    </r>
  </si>
  <si>
    <t>Investment property</t>
  </si>
  <si>
    <t>2,000,000 shares of par Baht 1 each)</t>
  </si>
  <si>
    <t>1,480,000,000 shares of par Baht 1 each)</t>
  </si>
  <si>
    <t xml:space="preserve">Appropriated </t>
  </si>
  <si>
    <t>R&amp;B Food Supply Public Company Limited</t>
  </si>
  <si>
    <t>Appropriated</t>
  </si>
  <si>
    <t>for legal</t>
  </si>
  <si>
    <t>reserve</t>
  </si>
  <si>
    <t>Appropriated for</t>
  </si>
  <si>
    <t>legal reserve</t>
  </si>
  <si>
    <t xml:space="preserve">Statement of Financial Position </t>
  </si>
  <si>
    <t xml:space="preserve">Short-term borrowings </t>
  </si>
  <si>
    <t xml:space="preserve">Ordinary shares, 2,000,000,000 shares of </t>
  </si>
  <si>
    <t>par Baht 1 each (2018: Ordinary shares,</t>
  </si>
  <si>
    <t>Ordinary shares, 1,480,000,000 shares of</t>
  </si>
  <si>
    <t>paid-up Baht 1 each (2018: Ordinary shares,</t>
  </si>
  <si>
    <t>As at 30 June 2019</t>
  </si>
  <si>
    <t>30 June</t>
  </si>
  <si>
    <t>Statement of Comprehensive Income  (Unaudited)</t>
  </si>
  <si>
    <t>Note</t>
  </si>
  <si>
    <t>Revenues from sales and rendering services</t>
  </si>
  <si>
    <t xml:space="preserve">Other-owner interests as a results of </t>
  </si>
  <si>
    <t>business combination under common control</t>
  </si>
  <si>
    <t xml:space="preserve">Basic earnings per share attributable </t>
  </si>
  <si>
    <t>to owners of the parent (Baht)</t>
  </si>
  <si>
    <t xml:space="preserve">Statement of Changes in Equity (Unaudited) </t>
  </si>
  <si>
    <t>Other</t>
  </si>
  <si>
    <t>comprehensive</t>
  </si>
  <si>
    <t xml:space="preserve">Increasing of non-controlling interest from  subsidiary </t>
  </si>
  <si>
    <t xml:space="preserve">requests from shares subscription payment </t>
  </si>
  <si>
    <t>Closing balance as at 30 June 2018</t>
  </si>
  <si>
    <t xml:space="preserve">Separate financial information  (Unaudited) </t>
  </si>
  <si>
    <t xml:space="preserve">Statement of Cash Flows (Unaudited) </t>
  </si>
  <si>
    <t>Gain on sale of short-term investment</t>
  </si>
  <si>
    <t>Proceeds from capital increase</t>
  </si>
  <si>
    <t>Dividend paid</t>
  </si>
  <si>
    <t>Non-cash items</t>
  </si>
  <si>
    <t>For the three-month period ended 30 June 2019</t>
  </si>
  <si>
    <t>Closing balance as at 30 June 2019</t>
  </si>
  <si>
    <t>For the six-month period ended 30 June 2019</t>
  </si>
  <si>
    <r>
      <t xml:space="preserve">Statement of Cash Flows </t>
    </r>
    <r>
      <rPr>
        <sz val="9"/>
        <rFont val="Arial"/>
        <family val="2"/>
      </rPr>
      <t>(Cont’d)</t>
    </r>
  </si>
  <si>
    <t>Short-term loans to related parties</t>
  </si>
  <si>
    <t>Dividend income</t>
  </si>
  <si>
    <t>Destruction of inventories</t>
  </si>
  <si>
    <t>Written off equipment</t>
  </si>
  <si>
    <t>Dividends income</t>
  </si>
  <si>
    <t>Dividends received</t>
  </si>
  <si>
    <t>Reversal of decrease in value of inventories</t>
  </si>
  <si>
    <t>Allowance for inventory obsolescence</t>
  </si>
  <si>
    <t>Proceed on long term loans to related parties</t>
  </si>
  <si>
    <t>Proceeds from promissory notes</t>
  </si>
  <si>
    <t>Dividends</t>
  </si>
  <si>
    <t xml:space="preserve">Items that will be reclassified subsequently </t>
  </si>
  <si>
    <t>to profit or loss</t>
  </si>
  <si>
    <t xml:space="preserve">Proceeds from disposals of property, plant </t>
  </si>
  <si>
    <t>and equipment</t>
  </si>
  <si>
    <t xml:space="preserve">Requests shares subscription payment of subsidiary </t>
  </si>
  <si>
    <t>from non-controlling interests</t>
  </si>
  <si>
    <t>Loss (Gain) on disposals of equipment</t>
  </si>
  <si>
    <t>Unrealised (gain) loss on exchange rate</t>
  </si>
  <si>
    <t>Impairment charge</t>
  </si>
  <si>
    <t>Transfers from Land to investment property</t>
  </si>
  <si>
    <t>Increase in accounts payable from intangible assets purchased</t>
  </si>
  <si>
    <t>Account receivable from selling machinery &amp; equipment</t>
  </si>
  <si>
    <t xml:space="preserve">Appropriated for legal reserve </t>
  </si>
  <si>
    <t>Short-term made to related parties</t>
  </si>
  <si>
    <t>Payment from promissory notes</t>
  </si>
  <si>
    <t>Payment on finance lease liabilities</t>
  </si>
  <si>
    <t>Exchange gains (loss) on cash and cash equivalents</t>
  </si>
  <si>
    <t>Net cash flows used in (from) investing activities</t>
  </si>
  <si>
    <t>Net cash flows used in financing activities</t>
  </si>
  <si>
    <t xml:space="preserve">Payment on long-term borrowings from related parties </t>
  </si>
  <si>
    <t xml:space="preserve">Payment on short-term borrowings from related parties </t>
  </si>
  <si>
    <t>Proceeds from long-term borrowings from related parties</t>
  </si>
  <si>
    <t>Proceeds from short-term borrowings from related parties</t>
  </si>
  <si>
    <t>Payment on long-term borrowings from financial institutions</t>
  </si>
  <si>
    <t>Increase in accounts payable from property, plant</t>
  </si>
  <si>
    <t>and equipment purchased</t>
  </si>
  <si>
    <t xml:space="preserve">Depreciation of building and building </t>
  </si>
  <si>
    <t xml:space="preserve">   improvement from investment property</t>
  </si>
  <si>
    <r>
      <rPr>
        <u/>
        <sz val="8"/>
        <rFont val="Arial"/>
        <family val="2"/>
      </rPr>
      <t>Less</t>
    </r>
    <r>
      <rPr>
        <sz val="8"/>
        <rFont val="Arial"/>
        <family val="2"/>
      </rPr>
      <t xml:space="preserve">  employee benefit paid</t>
    </r>
  </si>
  <si>
    <r>
      <t>Less</t>
    </r>
    <r>
      <rPr>
        <sz val="8"/>
        <rFont val="Arial"/>
        <family val="2"/>
      </rPr>
      <t xml:space="preserve">  interest paid</t>
    </r>
  </si>
  <si>
    <r>
      <t>Less</t>
    </r>
    <r>
      <rPr>
        <sz val="8"/>
        <rFont val="Arial"/>
        <family val="2"/>
      </rPr>
      <t xml:space="preserve">  income tax paid</t>
    </r>
  </si>
  <si>
    <t xml:space="preserve">Proceeds from long-term borrowings from </t>
  </si>
  <si>
    <t>financial institutions</t>
  </si>
  <si>
    <t>10, 23</t>
  </si>
  <si>
    <t>16, 23</t>
  </si>
  <si>
    <t>Proceeds from shared issued (Note 19)</t>
  </si>
  <si>
    <t>Appropriated for legal reserve (Note 20)</t>
  </si>
  <si>
    <t>Dividends (Note 21)</t>
  </si>
  <si>
    <t>Increase in ordinary share capital (Note 19)</t>
  </si>
  <si>
    <t>13, 14</t>
  </si>
  <si>
    <t>Net increase (decrease) in cash and cash equivalents</t>
  </si>
  <si>
    <t xml:space="preserve"> Legal reserve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</si>
</sst>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(* #,##0_);_(* \(#,##0\);_(* &quot;-&quot;\ \ _)\ \ \ \ \ ;_(@_)"/>
    <numFmt numFmtId="168" formatCode="_-* #,##0_-;\-* #,##0_-;_-* &quot;-&quot;??_-;_-@_-"/>
    <numFmt numFmtId="169" formatCode="#,##0.00;\(#,##0.00\);&quot;-&quot;;@"/>
    <numFmt numFmtId="170" formatCode="_(* #,##0_);_(* \(#,##0\);_(* &quot;-&quot;??_);_(@_)"/>
  </numFmts>
  <fonts count="20" x14ac:knownFonts="1">
    <font>
      <sz val="16"/>
      <color theme="1"/>
      <name val="AngsanaUPC"/>
      <family val="2"/>
      <charset val="22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sz val="10"/>
      <name val="MS Sans Serif"/>
      <family val="2"/>
      <charset val="222"/>
    </font>
    <font>
      <sz val="14"/>
      <name val="Cordia New"/>
      <family val="2"/>
    </font>
    <font>
      <sz val="10"/>
      <name val="Times New Roman"/>
      <family val="1"/>
      <charset val="22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Arial Unicode MS"/>
      <family val="2"/>
    </font>
    <font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8" fillId="0" borderId="0" applyFont="0" applyAlignment="0">
      <alignment horizontal="center"/>
    </xf>
    <xf numFmtId="0" fontId="9" fillId="0" borderId="0"/>
    <xf numFmtId="0" fontId="8" fillId="0" borderId="0" applyFont="0" applyAlignment="0">
      <alignment horizontal="center"/>
    </xf>
    <xf numFmtId="0" fontId="10" fillId="0" borderId="0"/>
    <xf numFmtId="0" fontId="9" fillId="0" borderId="0"/>
    <xf numFmtId="0" fontId="9" fillId="0" borderId="0"/>
    <xf numFmtId="0" fontId="7" fillId="0" borderId="0"/>
    <xf numFmtId="0" fontId="9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Protection="1">
      <protection locked="0"/>
    </xf>
    <xf numFmtId="170" fontId="1" fillId="0" borderId="0" xfId="0" applyNumberFormat="1" applyFont="1" applyProtection="1"/>
    <xf numFmtId="170" fontId="1" fillId="0" borderId="4" xfId="0" applyNumberFormat="1" applyFont="1" applyBorder="1" applyProtection="1"/>
    <xf numFmtId="170" fontId="2" fillId="0" borderId="0" xfId="0" applyNumberFormat="1" applyFont="1" applyProtection="1">
      <protection locked="0"/>
    </xf>
    <xf numFmtId="170" fontId="2" fillId="0" borderId="5" xfId="0" applyNumberFormat="1" applyFont="1" applyBorder="1" applyProtection="1">
      <protection locked="0"/>
    </xf>
    <xf numFmtId="0" fontId="2" fillId="0" borderId="0" xfId="0" applyFont="1"/>
    <xf numFmtId="0" fontId="1" fillId="0" borderId="0" xfId="0" applyFont="1" applyProtection="1"/>
    <xf numFmtId="170" fontId="2" fillId="0" borderId="0" xfId="0" applyNumberFormat="1" applyFont="1"/>
    <xf numFmtId="170" fontId="2" fillId="0" borderId="5" xfId="0" applyNumberFormat="1" applyFont="1" applyBorder="1"/>
    <xf numFmtId="170" fontId="0" fillId="0" borderId="0" xfId="0" applyNumberFormat="1"/>
    <xf numFmtId="170" fontId="0" fillId="0" borderId="5" xfId="0" applyNumberFormat="1" applyBorder="1"/>
    <xf numFmtId="170" fontId="2" fillId="0" borderId="0" xfId="0" applyNumberFormat="1" applyFont="1" applyBorder="1" applyProtection="1">
      <protection locked="0"/>
    </xf>
    <xf numFmtId="170" fontId="2" fillId="2" borderId="0" xfId="0" applyNumberFormat="1" applyFont="1" applyFill="1"/>
    <xf numFmtId="170" fontId="0" fillId="2" borderId="0" xfId="0" applyNumberFormat="1" applyFill="1"/>
    <xf numFmtId="0" fontId="0" fillId="2" borderId="0" xfId="0" applyFill="1"/>
    <xf numFmtId="165" fontId="4" fillId="0" borderId="0" xfId="0" applyNumberFormat="1" applyFont="1" applyFill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5" fontId="3" fillId="0" borderId="0" xfId="0" quotePrefix="1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0" fontId="5" fillId="0" borderId="0" xfId="0" quotePrefix="1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quotePrefix="1" applyFont="1" applyFill="1" applyAlignment="1">
      <alignment vertical="center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quotePrefix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quotePrefix="1" applyFont="1" applyFill="1" applyAlignment="1">
      <alignment horizontal="right" vertical="center"/>
    </xf>
    <xf numFmtId="0" fontId="4" fillId="0" borderId="0" xfId="0" quotePrefix="1" applyFont="1" applyFill="1" applyAlignment="1">
      <alignment horizontal="left" vertical="center"/>
    </xf>
    <xf numFmtId="165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165" fontId="4" fillId="0" borderId="4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65" fontId="4" fillId="0" borderId="4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165" fontId="12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165" fontId="11" fillId="0" borderId="0" xfId="0" quotePrefix="1" applyNumberFormat="1" applyFont="1" applyFill="1" applyAlignment="1">
      <alignment horizontal="right" vertical="center"/>
    </xf>
    <xf numFmtId="165" fontId="11" fillId="0" borderId="0" xfId="0" applyNumberFormat="1" applyFont="1" applyFill="1" applyAlignment="1">
      <alignment horizontal="right" vertical="center"/>
    </xf>
    <xf numFmtId="165" fontId="11" fillId="0" borderId="3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vertical="center"/>
    </xf>
    <xf numFmtId="0" fontId="12" fillId="0" borderId="0" xfId="1" applyFont="1" applyFill="1" applyAlignment="1">
      <alignment vertical="center"/>
    </xf>
    <xf numFmtId="165" fontId="12" fillId="0" borderId="0" xfId="0" applyNumberFormat="1" applyFont="1" applyFill="1" applyBorder="1" applyAlignment="1">
      <alignment horizontal="right" vertical="center"/>
    </xf>
    <xf numFmtId="43" fontId="12" fillId="0" borderId="0" xfId="0" applyNumberFormat="1" applyFont="1" applyFill="1" applyAlignment="1">
      <alignment horizontal="right" vertical="center"/>
    </xf>
    <xf numFmtId="165" fontId="12" fillId="0" borderId="3" xfId="0" applyNumberFormat="1" applyFont="1" applyFill="1" applyBorder="1" applyAlignment="1">
      <alignment horizontal="right" vertical="center"/>
    </xf>
    <xf numFmtId="0" fontId="11" fillId="0" borderId="0" xfId="1" applyFont="1" applyFill="1" applyAlignment="1">
      <alignment vertical="center"/>
    </xf>
    <xf numFmtId="165" fontId="12" fillId="0" borderId="0" xfId="0" applyNumberFormat="1" applyFont="1" applyFill="1" applyAlignment="1">
      <alignment horizontal="right" vertical="center"/>
    </xf>
    <xf numFmtId="165" fontId="12" fillId="0" borderId="0" xfId="0" quotePrefix="1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169" fontId="12" fillId="0" borderId="0" xfId="0" applyNumberFormat="1" applyFont="1" applyFill="1" applyBorder="1" applyAlignment="1">
      <alignment vertical="center"/>
    </xf>
    <xf numFmtId="166" fontId="14" fillId="0" borderId="0" xfId="0" applyNumberFormat="1" applyFont="1" applyFill="1" applyAlignment="1">
      <alignment horizontal="left" vertical="center"/>
    </xf>
    <xf numFmtId="166" fontId="14" fillId="0" borderId="0" xfId="0" quotePrefix="1" applyNumberFormat="1" applyFont="1" applyFill="1" applyAlignment="1">
      <alignment horizontal="left" vertical="center"/>
    </xf>
    <xf numFmtId="166" fontId="14" fillId="0" borderId="3" xfId="0" applyNumberFormat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166" fontId="14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Alignment="1">
      <alignment horizontal="left" vertical="center"/>
    </xf>
    <xf numFmtId="166" fontId="6" fillId="0" borderId="3" xfId="0" applyNumberFormat="1" applyFont="1" applyFill="1" applyBorder="1" applyAlignment="1">
      <alignment vertical="center"/>
    </xf>
    <xf numFmtId="166" fontId="6" fillId="0" borderId="3" xfId="0" applyNumberFormat="1" applyFont="1" applyFill="1" applyBorder="1" applyAlignment="1">
      <alignment horizontal="left" vertical="center"/>
    </xf>
    <xf numFmtId="166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right" vertical="center"/>
    </xf>
    <xf numFmtId="165" fontId="14" fillId="0" borderId="0" xfId="0" applyNumberFormat="1" applyFont="1" applyFill="1" applyAlignment="1">
      <alignment vertical="center"/>
    </xf>
    <xf numFmtId="165" fontId="14" fillId="0" borderId="0" xfId="1" applyNumberFormat="1" applyFont="1" applyFill="1" applyAlignment="1">
      <alignment horizontal="right" vertical="center"/>
    </xf>
    <xf numFmtId="165" fontId="14" fillId="0" borderId="3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quotePrefix="1" applyFont="1" applyFill="1" applyAlignment="1">
      <alignment vertical="center"/>
    </xf>
    <xf numFmtId="165" fontId="6" fillId="0" borderId="3" xfId="0" applyNumberFormat="1" applyFont="1" applyFill="1" applyBorder="1" applyAlignment="1">
      <alignment horizontal="right" vertical="center"/>
    </xf>
    <xf numFmtId="165" fontId="6" fillId="0" borderId="0" xfId="0" quotePrefix="1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 applyProtection="1">
      <alignment horizontal="center" vertical="center"/>
      <protection locked="0"/>
    </xf>
    <xf numFmtId="165" fontId="11" fillId="0" borderId="0" xfId="0" applyNumberFormat="1" applyFont="1" applyFill="1" applyBorder="1" applyAlignment="1">
      <alignment vertical="center"/>
    </xf>
    <xf numFmtId="165" fontId="11" fillId="0" borderId="2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center" vertical="center"/>
    </xf>
    <xf numFmtId="165" fontId="11" fillId="0" borderId="0" xfId="1" applyNumberFormat="1" applyFont="1" applyFill="1" applyBorder="1" applyAlignment="1">
      <alignment horizontal="right" vertical="center"/>
    </xf>
    <xf numFmtId="165" fontId="11" fillId="0" borderId="3" xfId="1" applyNumberFormat="1" applyFont="1" applyFill="1" applyBorder="1" applyAlignment="1">
      <alignment horizontal="right" vertical="center"/>
    </xf>
    <xf numFmtId="165" fontId="11" fillId="0" borderId="0" xfId="1" applyNumberFormat="1" applyFont="1" applyFill="1" applyAlignment="1">
      <alignment horizontal="right" vertical="center"/>
    </xf>
    <xf numFmtId="0" fontId="11" fillId="0" borderId="0" xfId="0" quotePrefix="1" applyFont="1" applyFill="1" applyAlignment="1">
      <alignment vertical="center"/>
    </xf>
    <xf numFmtId="0" fontId="11" fillId="0" borderId="0" xfId="2" applyNumberFormat="1" applyFont="1" applyFill="1" applyAlignment="1">
      <alignment horizontal="left" vertical="center"/>
    </xf>
    <xf numFmtId="0" fontId="12" fillId="0" borderId="0" xfId="1" applyFont="1" applyFill="1" applyAlignment="1"/>
    <xf numFmtId="0" fontId="12" fillId="0" borderId="0" xfId="5" applyFont="1" applyFill="1" applyBorder="1" applyAlignment="1">
      <alignment vertical="center"/>
    </xf>
    <xf numFmtId="15" fontId="6" fillId="0" borderId="0" xfId="4" quotePrefix="1" applyNumberFormat="1" applyFont="1" applyFill="1" applyBorder="1" applyAlignment="1">
      <alignment vertical="center"/>
    </xf>
    <xf numFmtId="15" fontId="14" fillId="0" borderId="0" xfId="2" quotePrefix="1" applyNumberFormat="1" applyFont="1" applyFill="1" applyBorder="1" applyAlignment="1">
      <alignment vertical="center"/>
    </xf>
    <xf numFmtId="43" fontId="6" fillId="0" borderId="0" xfId="0" applyNumberFormat="1" applyFont="1" applyFill="1" applyAlignment="1">
      <alignment vertical="center"/>
    </xf>
    <xf numFmtId="165" fontId="12" fillId="0" borderId="0" xfId="0" quotePrefix="1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5" fontId="14" fillId="0" borderId="0" xfId="0" quotePrefix="1" applyNumberFormat="1" applyFont="1" applyFill="1" applyAlignment="1">
      <alignment horizontal="right" vertical="center"/>
    </xf>
    <xf numFmtId="169" fontId="6" fillId="0" borderId="0" xfId="0" applyNumberFormat="1" applyFont="1" applyFill="1" applyBorder="1" applyAlignment="1">
      <alignment vertical="center"/>
    </xf>
    <xf numFmtId="169" fontId="15" fillId="0" borderId="4" xfId="0" applyNumberFormat="1" applyFont="1" applyFill="1" applyBorder="1" applyAlignment="1">
      <alignment vertical="center"/>
    </xf>
    <xf numFmtId="165" fontId="12" fillId="0" borderId="4" xfId="0" quotePrefix="1" applyNumberFormat="1" applyFont="1" applyFill="1" applyBorder="1" applyAlignment="1">
      <alignment vertical="center"/>
    </xf>
    <xf numFmtId="165" fontId="12" fillId="0" borderId="4" xfId="0" applyNumberFormat="1" applyFont="1" applyFill="1" applyBorder="1" applyAlignment="1">
      <alignment vertical="center"/>
    </xf>
    <xf numFmtId="169" fontId="12" fillId="0" borderId="4" xfId="0" applyNumberFormat="1" applyFont="1" applyFill="1" applyBorder="1" applyAlignment="1">
      <alignment vertical="center"/>
    </xf>
    <xf numFmtId="166" fontId="14" fillId="0" borderId="0" xfId="0" applyNumberFormat="1" applyFont="1" applyFill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165" fontId="6" fillId="0" borderId="4" xfId="0" applyNumberFormat="1" applyFont="1" applyFill="1" applyBorder="1" applyAlignment="1">
      <alignment vertical="center"/>
    </xf>
    <xf numFmtId="165" fontId="18" fillId="0" borderId="0" xfId="0" applyNumberFormat="1" applyFont="1" applyFill="1" applyAlignment="1">
      <alignment horizontal="right" vertical="center"/>
    </xf>
    <xf numFmtId="165" fontId="18" fillId="0" borderId="3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horizontal="right" vertical="center"/>
    </xf>
    <xf numFmtId="165" fontId="18" fillId="0" borderId="3" xfId="0" quotePrefix="1" applyNumberFormat="1" applyFont="1" applyFill="1" applyBorder="1" applyAlignment="1">
      <alignment vertical="center"/>
    </xf>
    <xf numFmtId="43" fontId="16" fillId="0" borderId="0" xfId="10" applyFont="1" applyFill="1" applyBorder="1" applyAlignment="1"/>
    <xf numFmtId="43" fontId="12" fillId="0" borderId="0" xfId="10" applyFont="1" applyFill="1" applyBorder="1" applyAlignment="1"/>
    <xf numFmtId="165" fontId="11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166" fontId="6" fillId="0" borderId="0" xfId="0" quotePrefix="1" applyNumberFormat="1" applyFont="1" applyFill="1" applyAlignment="1">
      <alignment horizontal="center" vertical="center"/>
    </xf>
    <xf numFmtId="166" fontId="11" fillId="0" borderId="0" xfId="0" applyNumberFormat="1" applyFont="1" applyFill="1" applyBorder="1" applyAlignment="1">
      <alignment horizontal="left" vertical="center"/>
    </xf>
    <xf numFmtId="166" fontId="12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11" fillId="0" borderId="0" xfId="0" quotePrefix="1" applyFont="1" applyFill="1" applyBorder="1" applyAlignment="1">
      <alignment horizontal="right" vertical="center"/>
    </xf>
    <xf numFmtId="166" fontId="11" fillId="0" borderId="0" xfId="0" applyNumberFormat="1" applyFont="1" applyFill="1" applyAlignment="1">
      <alignment horizontal="right" vertical="center"/>
    </xf>
    <xf numFmtId="166" fontId="11" fillId="0" borderId="0" xfId="0" applyNumberFormat="1" applyFont="1" applyFill="1" applyAlignment="1">
      <alignment horizontal="left" vertical="center"/>
    </xf>
    <xf numFmtId="165" fontId="12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vertical="center"/>
    </xf>
    <xf numFmtId="0" fontId="12" fillId="0" borderId="0" xfId="7" applyFont="1" applyFill="1" applyBorder="1" applyAlignment="1">
      <alignment horizontal="left"/>
    </xf>
    <xf numFmtId="166" fontId="12" fillId="0" borderId="0" xfId="0" applyNumberFormat="1" applyFont="1" applyFill="1" applyBorder="1" applyAlignment="1">
      <alignment horizontal="center" vertical="center"/>
    </xf>
    <xf numFmtId="165" fontId="12" fillId="0" borderId="0" xfId="0" quotePrefix="1" applyNumberFormat="1" applyFont="1" applyFill="1" applyBorder="1" applyAlignment="1">
      <alignment horizontal="right" vertical="center"/>
    </xf>
    <xf numFmtId="165" fontId="12" fillId="0" borderId="2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166" fontId="12" fillId="0" borderId="0" xfId="0" applyNumberFormat="1" applyFont="1" applyFill="1" applyBorder="1" applyAlignment="1">
      <alignment vertical="center"/>
    </xf>
    <xf numFmtId="166" fontId="12" fillId="0" borderId="0" xfId="0" applyNumberFormat="1" applyFont="1" applyFill="1" applyAlignment="1">
      <alignment vertical="center"/>
    </xf>
    <xf numFmtId="166" fontId="12" fillId="0" borderId="0" xfId="0" applyNumberFormat="1" applyFont="1" applyFill="1" applyAlignment="1">
      <alignment horizontal="left" vertical="center"/>
    </xf>
    <xf numFmtId="166" fontId="12" fillId="0" borderId="0" xfId="0" applyNumberFormat="1" applyFont="1" applyFill="1" applyAlignment="1">
      <alignment horizontal="center" vertical="center"/>
    </xf>
    <xf numFmtId="0" fontId="12" fillId="0" borderId="0" xfId="6" applyFont="1" applyFill="1" applyAlignment="1">
      <alignment vertical="center"/>
    </xf>
    <xf numFmtId="0" fontId="12" fillId="0" borderId="0" xfId="0" quotePrefix="1" applyFont="1" applyFill="1" applyAlignment="1">
      <alignment vertical="center"/>
    </xf>
    <xf numFmtId="165" fontId="12" fillId="0" borderId="3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Fill="1" applyAlignment="1">
      <alignment horizontal="right" vertical="center" wrapText="1"/>
    </xf>
    <xf numFmtId="0" fontId="19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166" fontId="12" fillId="0" borderId="0" xfId="0" quotePrefix="1" applyNumberFormat="1" applyFont="1" applyFill="1" applyAlignment="1">
      <alignment horizontal="left" vertical="center"/>
    </xf>
    <xf numFmtId="166" fontId="12" fillId="0" borderId="0" xfId="0" quotePrefix="1" applyNumberFormat="1" applyFont="1" applyFill="1" applyAlignment="1">
      <alignment horizontal="center" vertical="center"/>
    </xf>
    <xf numFmtId="165" fontId="12" fillId="0" borderId="4" xfId="0" applyNumberFormat="1" applyFont="1" applyFill="1" applyBorder="1" applyAlignment="1">
      <alignment horizontal="right" vertical="center"/>
    </xf>
    <xf numFmtId="166" fontId="11" fillId="0" borderId="0" xfId="0" quotePrefix="1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right" vertical="center"/>
    </xf>
    <xf numFmtId="169" fontId="12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11" fillId="0" borderId="3" xfId="0" quotePrefix="1" applyNumberFormat="1" applyFont="1" applyFill="1" applyBorder="1" applyAlignment="1">
      <alignment horizontal="center" vertical="center"/>
    </xf>
    <xf numFmtId="165" fontId="11" fillId="0" borderId="0" xfId="0" quotePrefix="1" applyNumberFormat="1" applyFont="1" applyFill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4" fillId="0" borderId="3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13">
    <cellStyle name="Comma" xfId="10" builtinId="3"/>
    <cellStyle name="Comma 2" xfId="9"/>
    <cellStyle name="Comma 4" xfId="12"/>
    <cellStyle name="Normal" xfId="0" builtinId="0"/>
    <cellStyle name="Normal 10" xfId="11"/>
    <cellStyle name="Normal 3 3" xfId="5"/>
    <cellStyle name="Normal 3_CF MNR Q1 10" xfId="8"/>
    <cellStyle name="Normal 4 5" xfId="2"/>
    <cellStyle name="Normal 5" xfId="7"/>
    <cellStyle name="Normal 6 2" xfId="6"/>
    <cellStyle name="Normal 8" xfId="1"/>
    <cellStyle name="Normal 8 3 5" xfId="3"/>
    <cellStyle name="Normal_Akara_June Eng09" xfId="4"/>
  </cellStyles>
  <dxfs count="0"/>
  <tableStyles count="1" defaultTableStyle="TableStyleMedium2" defaultPivotStyle="PivotStyleLight16">
    <tableStyle name="Table Style 1" pivot="0" count="0"/>
  </tableStyles>
  <colors>
    <mruColors>
      <color rgb="FFFFCC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6"/>
  <sheetViews>
    <sheetView topLeftCell="A127" zoomScale="90" zoomScaleNormal="90" zoomScaleSheetLayoutView="100" workbookViewId="0">
      <selection activeCell="O132" sqref="O132"/>
    </sheetView>
  </sheetViews>
  <sheetFormatPr defaultColWidth="9.140625" defaultRowHeight="16.5" customHeight="1" x14ac:dyDescent="0.5"/>
  <cols>
    <col min="1" max="3" width="1.7109375" style="36" customWidth="1"/>
    <col min="4" max="4" width="36.5703125" style="36" customWidth="1"/>
    <col min="5" max="5" width="6" style="36" customWidth="1"/>
    <col min="6" max="6" width="0.7109375" style="36" customWidth="1"/>
    <col min="7" max="7" width="12.28515625" style="36" customWidth="1"/>
    <col min="8" max="8" width="0.7109375" style="36" customWidth="1"/>
    <col min="9" max="9" width="12.28515625" style="36" customWidth="1"/>
    <col min="10" max="10" width="0.7109375" style="36" customWidth="1"/>
    <col min="11" max="11" width="12.28515625" style="36" customWidth="1"/>
    <col min="12" max="12" width="0.7109375" style="36" customWidth="1"/>
    <col min="13" max="13" width="12.28515625" style="36" customWidth="1"/>
    <col min="14" max="16384" width="9.140625" style="36"/>
  </cols>
  <sheetData>
    <row r="1" spans="1:13" ht="16.5" customHeight="1" x14ac:dyDescent="0.5">
      <c r="A1" s="43" t="s">
        <v>158</v>
      </c>
      <c r="E1" s="173"/>
      <c r="G1" s="16"/>
      <c r="H1" s="16"/>
      <c r="I1" s="16"/>
      <c r="K1" s="16"/>
      <c r="L1" s="16"/>
    </row>
    <row r="2" spans="1:13" ht="16.5" customHeight="1" x14ac:dyDescent="0.5">
      <c r="A2" s="43" t="s">
        <v>164</v>
      </c>
      <c r="E2" s="173"/>
      <c r="G2" s="16"/>
      <c r="H2" s="16"/>
      <c r="I2" s="16"/>
      <c r="K2" s="16"/>
      <c r="L2" s="16"/>
    </row>
    <row r="3" spans="1:13" ht="16.5" customHeight="1" x14ac:dyDescent="0.5">
      <c r="A3" s="17" t="s">
        <v>170</v>
      </c>
      <c r="B3" s="18"/>
      <c r="C3" s="18"/>
      <c r="D3" s="18"/>
      <c r="E3" s="19"/>
      <c r="F3" s="18"/>
      <c r="G3" s="20"/>
      <c r="H3" s="20"/>
      <c r="I3" s="20"/>
      <c r="J3" s="18"/>
      <c r="K3" s="20"/>
      <c r="L3" s="20"/>
      <c r="M3" s="18"/>
    </row>
    <row r="4" spans="1:13" ht="16.5" customHeight="1" x14ac:dyDescent="0.5">
      <c r="E4" s="173"/>
      <c r="G4" s="21"/>
      <c r="H4" s="22"/>
      <c r="I4" s="21"/>
      <c r="J4" s="23"/>
      <c r="K4" s="21"/>
      <c r="L4" s="22"/>
      <c r="M4" s="21"/>
    </row>
    <row r="5" spans="1:13" ht="16.5" customHeight="1" x14ac:dyDescent="0.5">
      <c r="E5" s="173"/>
      <c r="G5" s="21"/>
      <c r="H5" s="22"/>
      <c r="I5" s="21"/>
      <c r="J5" s="23"/>
      <c r="K5" s="21"/>
      <c r="L5" s="22"/>
      <c r="M5" s="21"/>
    </row>
    <row r="6" spans="1:13" ht="16.5" customHeight="1" x14ac:dyDescent="0.5">
      <c r="E6" s="173"/>
      <c r="G6" s="178" t="s">
        <v>48</v>
      </c>
      <c r="H6" s="178"/>
      <c r="I6" s="178"/>
      <c r="J6" s="43"/>
      <c r="K6" s="178" t="s">
        <v>72</v>
      </c>
      <c r="L6" s="178"/>
      <c r="M6" s="178"/>
    </row>
    <row r="7" spans="1:13" ht="16.5" customHeight="1" x14ac:dyDescent="0.5">
      <c r="E7" s="173"/>
      <c r="G7" s="179" t="s">
        <v>132</v>
      </c>
      <c r="H7" s="179"/>
      <c r="I7" s="179"/>
      <c r="K7" s="179" t="s">
        <v>132</v>
      </c>
      <c r="L7" s="179"/>
      <c r="M7" s="179"/>
    </row>
    <row r="8" spans="1:13" ht="16.5" customHeight="1" x14ac:dyDescent="0.5">
      <c r="E8" s="173"/>
      <c r="G8" s="24" t="s">
        <v>50</v>
      </c>
      <c r="H8" s="16"/>
      <c r="I8" s="25" t="s">
        <v>133</v>
      </c>
      <c r="K8" s="24" t="s">
        <v>50</v>
      </c>
      <c r="L8" s="16"/>
      <c r="M8" s="25" t="s">
        <v>133</v>
      </c>
    </row>
    <row r="9" spans="1:13" ht="16.5" customHeight="1" x14ac:dyDescent="0.5">
      <c r="E9" s="173"/>
      <c r="G9" s="24" t="s">
        <v>171</v>
      </c>
      <c r="I9" s="24" t="s">
        <v>32</v>
      </c>
      <c r="J9" s="16"/>
      <c r="K9" s="24" t="s">
        <v>171</v>
      </c>
      <c r="M9" s="24" t="s">
        <v>32</v>
      </c>
    </row>
    <row r="10" spans="1:13" ht="16.5" customHeight="1" x14ac:dyDescent="0.5">
      <c r="A10" s="26"/>
      <c r="E10" s="27"/>
      <c r="F10" s="43"/>
      <c r="G10" s="24" t="s">
        <v>151</v>
      </c>
      <c r="H10" s="24"/>
      <c r="I10" s="24" t="s">
        <v>94</v>
      </c>
      <c r="J10" s="43"/>
      <c r="K10" s="24" t="s">
        <v>151</v>
      </c>
      <c r="L10" s="24"/>
      <c r="M10" s="24" t="s">
        <v>94</v>
      </c>
    </row>
    <row r="11" spans="1:13" ht="16.5" customHeight="1" x14ac:dyDescent="0.5">
      <c r="A11" s="26"/>
      <c r="E11" s="44" t="s">
        <v>0</v>
      </c>
      <c r="F11" s="28"/>
      <c r="G11" s="29" t="s">
        <v>1</v>
      </c>
      <c r="H11" s="24"/>
      <c r="I11" s="29" t="s">
        <v>1</v>
      </c>
      <c r="J11" s="28"/>
      <c r="K11" s="29" t="s">
        <v>1</v>
      </c>
      <c r="L11" s="30"/>
      <c r="M11" s="29" t="s">
        <v>1</v>
      </c>
    </row>
    <row r="12" spans="1:13" ht="9.9499999999999993" customHeight="1" x14ac:dyDescent="0.5">
      <c r="E12" s="45"/>
      <c r="F12" s="28"/>
      <c r="G12" s="31"/>
      <c r="H12" s="24"/>
      <c r="I12" s="31"/>
      <c r="J12" s="28"/>
      <c r="K12" s="31"/>
      <c r="L12" s="31"/>
      <c r="M12" s="31"/>
    </row>
    <row r="13" spans="1:13" ht="16.5" customHeight="1" x14ac:dyDescent="0.5">
      <c r="A13" s="32" t="s">
        <v>2</v>
      </c>
      <c r="E13" s="45"/>
      <c r="F13" s="28"/>
      <c r="G13" s="31"/>
      <c r="H13" s="24"/>
      <c r="I13" s="31"/>
      <c r="J13" s="33"/>
      <c r="K13" s="31"/>
      <c r="L13" s="31"/>
      <c r="M13" s="31"/>
    </row>
    <row r="14" spans="1:13" ht="9.9499999999999993" customHeight="1" x14ac:dyDescent="0.5">
      <c r="E14" s="173"/>
      <c r="G14" s="22"/>
      <c r="H14" s="22"/>
      <c r="I14" s="22"/>
      <c r="J14" s="23"/>
      <c r="K14" s="22"/>
      <c r="L14" s="22"/>
      <c r="M14" s="22"/>
    </row>
    <row r="15" spans="1:13" ht="16.5" customHeight="1" x14ac:dyDescent="0.5">
      <c r="A15" s="32" t="s">
        <v>3</v>
      </c>
      <c r="E15" s="173"/>
      <c r="G15" s="22"/>
      <c r="H15" s="22"/>
      <c r="I15" s="22"/>
      <c r="J15" s="23"/>
      <c r="K15" s="22"/>
      <c r="L15" s="22"/>
      <c r="M15" s="22"/>
    </row>
    <row r="16" spans="1:13" ht="9.9499999999999993" customHeight="1" x14ac:dyDescent="0.5">
      <c r="A16" s="34"/>
      <c r="E16" s="173"/>
      <c r="G16" s="22"/>
      <c r="H16" s="22"/>
      <c r="I16" s="22"/>
      <c r="J16" s="23"/>
      <c r="K16" s="22"/>
      <c r="L16" s="22"/>
      <c r="M16" s="22"/>
    </row>
    <row r="17" spans="1:13" ht="16.5" customHeight="1" x14ac:dyDescent="0.5">
      <c r="A17" s="36" t="s">
        <v>4</v>
      </c>
      <c r="E17" s="173"/>
      <c r="G17" s="21">
        <v>280561963</v>
      </c>
      <c r="H17" s="22"/>
      <c r="I17" s="21">
        <v>249418066</v>
      </c>
      <c r="J17" s="21"/>
      <c r="K17" s="21">
        <v>158891279</v>
      </c>
      <c r="L17" s="21"/>
      <c r="M17" s="21">
        <v>92832321</v>
      </c>
    </row>
    <row r="18" spans="1:13" ht="16.5" customHeight="1" x14ac:dyDescent="0.5">
      <c r="A18" s="36" t="s">
        <v>27</v>
      </c>
      <c r="E18" s="173">
        <v>8</v>
      </c>
      <c r="G18" s="21">
        <v>70230</v>
      </c>
      <c r="H18" s="22"/>
      <c r="I18" s="21">
        <v>13185082</v>
      </c>
      <c r="J18" s="21"/>
      <c r="K18" s="21">
        <v>0</v>
      </c>
      <c r="L18" s="21"/>
      <c r="M18" s="21">
        <v>0</v>
      </c>
    </row>
    <row r="19" spans="1:13" ht="16.5" customHeight="1" x14ac:dyDescent="0.5">
      <c r="A19" s="36" t="s">
        <v>5</v>
      </c>
      <c r="E19" s="173">
        <v>9</v>
      </c>
      <c r="G19" s="21">
        <v>682563111</v>
      </c>
      <c r="H19" s="22"/>
      <c r="I19" s="21">
        <v>636121711</v>
      </c>
      <c r="J19" s="21"/>
      <c r="K19" s="21">
        <v>554117097</v>
      </c>
      <c r="L19" s="21"/>
      <c r="M19" s="21">
        <v>483120804</v>
      </c>
    </row>
    <row r="20" spans="1:13" ht="16.5" customHeight="1" x14ac:dyDescent="0.5">
      <c r="A20" s="36" t="s">
        <v>95</v>
      </c>
      <c r="E20" s="173"/>
      <c r="G20" s="21"/>
      <c r="H20" s="22"/>
      <c r="I20" s="21"/>
      <c r="J20" s="21"/>
      <c r="K20" s="21"/>
      <c r="L20" s="21"/>
      <c r="M20" s="21"/>
    </row>
    <row r="21" spans="1:13" ht="16.5" customHeight="1" x14ac:dyDescent="0.5">
      <c r="B21" s="36" t="s">
        <v>96</v>
      </c>
      <c r="E21" s="173" t="s">
        <v>239</v>
      </c>
      <c r="G21" s="21">
        <v>0</v>
      </c>
      <c r="H21" s="22"/>
      <c r="I21" s="21">
        <v>0</v>
      </c>
      <c r="J21" s="21"/>
      <c r="K21" s="21">
        <v>24500000</v>
      </c>
      <c r="L21" s="21"/>
      <c r="M21" s="21">
        <v>30500000</v>
      </c>
    </row>
    <row r="22" spans="1:13" ht="16.5" customHeight="1" x14ac:dyDescent="0.5">
      <c r="A22" s="36" t="s">
        <v>195</v>
      </c>
      <c r="E22" s="173" t="s">
        <v>239</v>
      </c>
      <c r="G22" s="21">
        <v>0</v>
      </c>
      <c r="H22" s="22"/>
      <c r="I22" s="21">
        <v>0</v>
      </c>
      <c r="J22" s="21"/>
      <c r="K22" s="21">
        <v>41968182</v>
      </c>
      <c r="L22" s="21"/>
      <c r="M22" s="21">
        <v>0</v>
      </c>
    </row>
    <row r="23" spans="1:13" ht="16.5" customHeight="1" x14ac:dyDescent="0.5">
      <c r="A23" s="36" t="s">
        <v>97</v>
      </c>
      <c r="E23" s="173">
        <v>11</v>
      </c>
      <c r="G23" s="21">
        <v>740715775</v>
      </c>
      <c r="H23" s="22"/>
      <c r="I23" s="21">
        <v>746038948</v>
      </c>
      <c r="J23" s="21"/>
      <c r="K23" s="21">
        <v>457926780</v>
      </c>
      <c r="L23" s="21"/>
      <c r="M23" s="21">
        <v>483741742</v>
      </c>
    </row>
    <row r="24" spans="1:13" ht="16.5" customHeight="1" x14ac:dyDescent="0.5">
      <c r="A24" s="36" t="s">
        <v>98</v>
      </c>
      <c r="E24" s="173"/>
      <c r="G24" s="35">
        <v>4103898</v>
      </c>
      <c r="H24" s="22"/>
      <c r="I24" s="35">
        <v>3389613</v>
      </c>
      <c r="J24" s="21"/>
      <c r="K24" s="35">
        <v>1685718</v>
      </c>
      <c r="L24" s="21"/>
      <c r="M24" s="35">
        <v>1910468</v>
      </c>
    </row>
    <row r="25" spans="1:13" ht="9.9499999999999993" customHeight="1" x14ac:dyDescent="0.5">
      <c r="E25" s="173"/>
      <c r="G25" s="22"/>
      <c r="H25" s="22"/>
      <c r="I25" s="22"/>
      <c r="J25" s="23"/>
      <c r="K25" s="22"/>
      <c r="L25" s="22"/>
      <c r="M25" s="22"/>
    </row>
    <row r="26" spans="1:13" ht="16.5" customHeight="1" x14ac:dyDescent="0.5">
      <c r="A26" s="32" t="s">
        <v>6</v>
      </c>
      <c r="E26" s="173"/>
      <c r="G26" s="35">
        <f>SUM(G17:G24)</f>
        <v>1708014977</v>
      </c>
      <c r="H26" s="22"/>
      <c r="I26" s="35">
        <f>SUM(I17:I24)</f>
        <v>1648153420</v>
      </c>
      <c r="J26" s="23"/>
      <c r="K26" s="35">
        <f>SUM(K17:K24)</f>
        <v>1239089056</v>
      </c>
      <c r="L26" s="22"/>
      <c r="M26" s="35">
        <f>SUM(M17:M24)</f>
        <v>1092105335</v>
      </c>
    </row>
    <row r="27" spans="1:13" ht="16.5" customHeight="1" x14ac:dyDescent="0.5">
      <c r="E27" s="173"/>
      <c r="G27" s="22"/>
      <c r="H27" s="22"/>
      <c r="I27" s="22"/>
      <c r="J27" s="23"/>
      <c r="K27" s="22"/>
      <c r="L27" s="22"/>
      <c r="M27" s="22"/>
    </row>
    <row r="28" spans="1:13" ht="16.5" customHeight="1" x14ac:dyDescent="0.5">
      <c r="A28" s="32" t="s">
        <v>7</v>
      </c>
      <c r="E28" s="173"/>
      <c r="G28" s="22"/>
      <c r="H28" s="22"/>
      <c r="I28" s="22"/>
      <c r="J28" s="23"/>
      <c r="K28" s="22"/>
      <c r="L28" s="22"/>
      <c r="M28" s="22"/>
    </row>
    <row r="29" spans="1:13" ht="9.9499999999999993" customHeight="1" x14ac:dyDescent="0.5">
      <c r="E29" s="173"/>
      <c r="G29" s="22"/>
      <c r="H29" s="22"/>
      <c r="I29" s="22"/>
      <c r="J29" s="23"/>
      <c r="K29" s="22"/>
      <c r="L29" s="22"/>
      <c r="M29" s="22"/>
    </row>
    <row r="30" spans="1:13" ht="16.5" customHeight="1" x14ac:dyDescent="0.5">
      <c r="A30" s="36" t="s">
        <v>99</v>
      </c>
      <c r="E30" s="173"/>
      <c r="G30" s="22">
        <v>9159700</v>
      </c>
      <c r="H30" s="22"/>
      <c r="I30" s="22">
        <v>9159700</v>
      </c>
      <c r="J30" s="22"/>
      <c r="K30" s="22">
        <v>0</v>
      </c>
      <c r="L30" s="22"/>
      <c r="M30" s="22">
        <v>0</v>
      </c>
    </row>
    <row r="31" spans="1:13" ht="16.5" customHeight="1" x14ac:dyDescent="0.5">
      <c r="A31" s="36" t="s">
        <v>100</v>
      </c>
      <c r="E31" s="173">
        <v>12</v>
      </c>
      <c r="G31" s="21">
        <v>0</v>
      </c>
      <c r="H31" s="22"/>
      <c r="I31" s="21">
        <v>0</v>
      </c>
      <c r="J31" s="21"/>
      <c r="K31" s="21">
        <v>742656711</v>
      </c>
      <c r="L31" s="21"/>
      <c r="M31" s="21">
        <v>715465045</v>
      </c>
    </row>
    <row r="32" spans="1:13" ht="16.5" customHeight="1" x14ac:dyDescent="0.5">
      <c r="A32" s="36" t="s">
        <v>154</v>
      </c>
      <c r="E32" s="173">
        <v>13</v>
      </c>
      <c r="G32" s="21">
        <v>67126009</v>
      </c>
      <c r="H32" s="22"/>
      <c r="I32" s="21">
        <v>0</v>
      </c>
      <c r="J32" s="21"/>
      <c r="K32" s="21">
        <v>106482654</v>
      </c>
      <c r="L32" s="21"/>
      <c r="M32" s="21">
        <v>76576127</v>
      </c>
    </row>
    <row r="33" spans="1:13" ht="16.5" customHeight="1" x14ac:dyDescent="0.5">
      <c r="A33" s="36" t="s">
        <v>82</v>
      </c>
      <c r="E33" s="173">
        <v>14</v>
      </c>
      <c r="G33" s="21">
        <v>1618664859</v>
      </c>
      <c r="H33" s="22"/>
      <c r="I33" s="21">
        <v>1721618375</v>
      </c>
      <c r="J33" s="21"/>
      <c r="K33" s="21">
        <v>745101844</v>
      </c>
      <c r="L33" s="21"/>
      <c r="M33" s="21">
        <v>809307338</v>
      </c>
    </row>
    <row r="34" spans="1:13" ht="16.5" customHeight="1" x14ac:dyDescent="0.5">
      <c r="A34" s="36" t="s">
        <v>101</v>
      </c>
      <c r="E34" s="173">
        <v>14</v>
      </c>
      <c r="G34" s="21">
        <v>18336497</v>
      </c>
      <c r="H34" s="22"/>
      <c r="I34" s="21">
        <v>23696716</v>
      </c>
      <c r="J34" s="21"/>
      <c r="K34" s="21">
        <v>10846952</v>
      </c>
      <c r="L34" s="21"/>
      <c r="M34" s="21">
        <v>14797816</v>
      </c>
    </row>
    <row r="35" spans="1:13" ht="16.5" customHeight="1" x14ac:dyDescent="0.5">
      <c r="A35" s="36" t="s">
        <v>102</v>
      </c>
      <c r="E35" s="173"/>
      <c r="G35" s="21">
        <v>36416408</v>
      </c>
      <c r="H35" s="22"/>
      <c r="I35" s="21">
        <v>30405192</v>
      </c>
      <c r="J35" s="21"/>
      <c r="K35" s="21">
        <v>15677860</v>
      </c>
      <c r="L35" s="21"/>
      <c r="M35" s="21">
        <v>13490672</v>
      </c>
    </row>
    <row r="36" spans="1:13" ht="15.6" customHeight="1" x14ac:dyDescent="0.5">
      <c r="A36" s="36" t="s">
        <v>53</v>
      </c>
      <c r="E36" s="173" t="s">
        <v>239</v>
      </c>
      <c r="G36" s="21">
        <v>0</v>
      </c>
      <c r="H36" s="22"/>
      <c r="I36" s="21">
        <v>0</v>
      </c>
      <c r="J36" s="21"/>
      <c r="K36" s="21">
        <v>68166667</v>
      </c>
      <c r="L36" s="21"/>
      <c r="M36" s="21">
        <v>126416667</v>
      </c>
    </row>
    <row r="37" spans="1:13" ht="16.5" customHeight="1" x14ac:dyDescent="0.5">
      <c r="A37" s="36" t="s">
        <v>73</v>
      </c>
      <c r="E37" s="173"/>
      <c r="G37" s="35">
        <v>16317993</v>
      </c>
      <c r="H37" s="22"/>
      <c r="I37" s="35">
        <v>14622679</v>
      </c>
      <c r="J37" s="21"/>
      <c r="K37" s="35">
        <f>8195746</f>
        <v>8195746</v>
      </c>
      <c r="L37" s="21"/>
      <c r="M37" s="35">
        <v>9607747</v>
      </c>
    </row>
    <row r="38" spans="1:13" ht="9.9499999999999993" customHeight="1" x14ac:dyDescent="0.5">
      <c r="E38" s="173"/>
      <c r="G38" s="22"/>
      <c r="H38" s="22"/>
      <c r="I38" s="22"/>
      <c r="J38" s="23"/>
      <c r="K38" s="22"/>
      <c r="L38" s="22"/>
      <c r="M38" s="22"/>
    </row>
    <row r="39" spans="1:13" ht="16.5" customHeight="1" x14ac:dyDescent="0.5">
      <c r="A39" s="32" t="s">
        <v>8</v>
      </c>
      <c r="E39" s="173"/>
      <c r="G39" s="35">
        <f>SUM(G30:G37)</f>
        <v>1766021466</v>
      </c>
      <c r="H39" s="22"/>
      <c r="I39" s="35">
        <f>SUM(I30:I37)</f>
        <v>1799502662</v>
      </c>
      <c r="J39" s="23"/>
      <c r="K39" s="35">
        <f>SUM(K30:K37)</f>
        <v>1697128434</v>
      </c>
      <c r="L39" s="22"/>
      <c r="M39" s="35">
        <f>SUM(M30:M37)</f>
        <v>1765661412</v>
      </c>
    </row>
    <row r="40" spans="1:13" ht="9.9499999999999993" customHeight="1" x14ac:dyDescent="0.5">
      <c r="E40" s="173"/>
      <c r="G40" s="22"/>
      <c r="H40" s="22"/>
      <c r="I40" s="22"/>
      <c r="J40" s="23"/>
      <c r="K40" s="22"/>
      <c r="L40" s="22"/>
      <c r="M40" s="22"/>
    </row>
    <row r="41" spans="1:13" ht="16.5" customHeight="1" thickBot="1" x14ac:dyDescent="0.55000000000000004">
      <c r="A41" s="43" t="s">
        <v>9</v>
      </c>
      <c r="E41" s="173"/>
      <c r="G41" s="37">
        <f>+G26+G39</f>
        <v>3474036443</v>
      </c>
      <c r="H41" s="21"/>
      <c r="I41" s="37">
        <f>+I26+I39</f>
        <v>3447656082</v>
      </c>
      <c r="J41" s="23"/>
      <c r="K41" s="37">
        <f>+K26+K39</f>
        <v>2936217490</v>
      </c>
      <c r="L41" s="21"/>
      <c r="M41" s="37">
        <f>+M26+M39</f>
        <v>2857766747</v>
      </c>
    </row>
    <row r="42" spans="1:13" ht="16.5" customHeight="1" thickTop="1" x14ac:dyDescent="0.5">
      <c r="A42" s="43"/>
      <c r="E42" s="173"/>
      <c r="G42" s="38"/>
      <c r="H42" s="38"/>
      <c r="I42" s="38"/>
      <c r="K42" s="38"/>
      <c r="L42" s="38"/>
      <c r="M42" s="38"/>
    </row>
    <row r="43" spans="1:13" ht="16.5" customHeight="1" x14ac:dyDescent="0.5">
      <c r="A43" s="43"/>
      <c r="E43" s="173"/>
      <c r="G43" s="38"/>
      <c r="H43" s="38"/>
      <c r="I43" s="38"/>
      <c r="K43" s="38"/>
      <c r="L43" s="38"/>
      <c r="M43" s="38"/>
    </row>
    <row r="44" spans="1:13" ht="16.5" customHeight="1" x14ac:dyDescent="0.5">
      <c r="A44" s="43"/>
      <c r="E44" s="173"/>
      <c r="G44" s="38"/>
      <c r="H44" s="38"/>
      <c r="I44" s="38"/>
      <c r="K44" s="38"/>
      <c r="L44" s="38"/>
      <c r="M44" s="38"/>
    </row>
    <row r="45" spans="1:13" ht="12" customHeight="1" x14ac:dyDescent="0.5">
      <c r="E45" s="173"/>
      <c r="G45" s="16"/>
      <c r="H45" s="16"/>
      <c r="I45" s="16"/>
      <c r="K45" s="16"/>
      <c r="L45" s="16"/>
    </row>
    <row r="46" spans="1:13" ht="16.5" customHeight="1" x14ac:dyDescent="0.5">
      <c r="E46" s="173"/>
      <c r="G46" s="16"/>
      <c r="H46" s="16"/>
      <c r="I46" s="16"/>
      <c r="K46" s="16"/>
      <c r="L46" s="16"/>
    </row>
    <row r="47" spans="1:13" ht="16.5" customHeight="1" x14ac:dyDescent="0.5">
      <c r="E47" s="173"/>
      <c r="G47" s="16"/>
      <c r="H47" s="16"/>
      <c r="I47" s="16"/>
      <c r="K47" s="16"/>
      <c r="L47" s="16"/>
    </row>
    <row r="48" spans="1:13" ht="11.25" customHeight="1" x14ac:dyDescent="0.5">
      <c r="E48" s="173"/>
      <c r="G48" s="16"/>
      <c r="H48" s="16"/>
      <c r="I48" s="16"/>
      <c r="K48" s="16"/>
      <c r="L48" s="16"/>
    </row>
    <row r="49" spans="1:13" ht="13.7" customHeight="1" x14ac:dyDescent="0.5">
      <c r="L49" s="16"/>
    </row>
    <row r="50" spans="1:13" ht="16.5" customHeight="1" x14ac:dyDescent="0.5">
      <c r="A50" s="180" t="s">
        <v>10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6"/>
    </row>
    <row r="51" spans="1:13" ht="16.5" customHeight="1" x14ac:dyDescent="0.5">
      <c r="E51" s="173"/>
      <c r="G51" s="16"/>
      <c r="H51" s="16"/>
      <c r="I51" s="16"/>
      <c r="K51" s="16"/>
      <c r="L51" s="16"/>
    </row>
    <row r="52" spans="1:13" ht="16.5" customHeight="1" x14ac:dyDescent="0.5">
      <c r="E52" s="173"/>
      <c r="G52" s="16"/>
      <c r="H52" s="16"/>
      <c r="I52" s="16"/>
      <c r="K52" s="16"/>
      <c r="L52" s="16"/>
    </row>
    <row r="53" spans="1:13" ht="6.75" customHeight="1" x14ac:dyDescent="0.5">
      <c r="E53" s="173"/>
      <c r="G53" s="16"/>
      <c r="H53" s="16"/>
      <c r="I53" s="16"/>
      <c r="K53" s="16"/>
      <c r="L53" s="16"/>
    </row>
    <row r="54" spans="1:13" ht="21.95" customHeight="1" x14ac:dyDescent="0.5">
      <c r="A54" s="18" t="s">
        <v>76</v>
      </c>
      <c r="B54" s="18"/>
      <c r="C54" s="18"/>
      <c r="D54" s="18"/>
      <c r="E54" s="19"/>
      <c r="F54" s="18"/>
      <c r="G54" s="20"/>
      <c r="H54" s="20"/>
      <c r="I54" s="20"/>
      <c r="J54" s="18"/>
      <c r="K54" s="20"/>
      <c r="L54" s="20"/>
      <c r="M54" s="18"/>
    </row>
    <row r="55" spans="1:13" ht="16.5" customHeight="1" x14ac:dyDescent="0.5">
      <c r="A55" s="43" t="str">
        <f>A1</f>
        <v>R&amp;B Food Supply Public Company Limited</v>
      </c>
      <c r="E55" s="173"/>
      <c r="G55" s="16"/>
      <c r="H55" s="16"/>
      <c r="I55" s="16"/>
      <c r="K55" s="16"/>
      <c r="L55" s="16"/>
    </row>
    <row r="56" spans="1:13" ht="16.5" customHeight="1" x14ac:dyDescent="0.5">
      <c r="A56" s="43" t="s">
        <v>153</v>
      </c>
      <c r="E56" s="173"/>
      <c r="G56" s="16"/>
      <c r="H56" s="16"/>
      <c r="I56" s="16"/>
      <c r="K56" s="16"/>
      <c r="L56" s="16"/>
    </row>
    <row r="57" spans="1:13" ht="16.5" customHeight="1" x14ac:dyDescent="0.5">
      <c r="A57" s="17" t="str">
        <f>+A3</f>
        <v>As at 30 June 2019</v>
      </c>
      <c r="B57" s="18"/>
      <c r="C57" s="18"/>
      <c r="D57" s="18"/>
      <c r="E57" s="19"/>
      <c r="F57" s="18"/>
      <c r="G57" s="20"/>
      <c r="H57" s="20"/>
      <c r="I57" s="20"/>
      <c r="J57" s="18"/>
      <c r="K57" s="20"/>
      <c r="L57" s="20"/>
      <c r="M57" s="18"/>
    </row>
    <row r="58" spans="1:13" ht="16.5" customHeight="1" x14ac:dyDescent="0.5">
      <c r="A58" s="39"/>
      <c r="B58" s="40"/>
      <c r="C58" s="40"/>
      <c r="D58" s="40"/>
      <c r="E58" s="41"/>
      <c r="F58" s="40"/>
      <c r="G58" s="38"/>
      <c r="H58" s="38"/>
      <c r="I58" s="38"/>
      <c r="J58" s="40"/>
      <c r="K58" s="38"/>
      <c r="L58" s="38"/>
      <c r="M58" s="40"/>
    </row>
    <row r="59" spans="1:13" ht="16.5" customHeight="1" x14ac:dyDescent="0.5">
      <c r="A59" s="39"/>
      <c r="B59" s="40"/>
      <c r="C59" s="40"/>
      <c r="D59" s="40"/>
      <c r="E59" s="41"/>
      <c r="F59" s="40"/>
      <c r="G59" s="38"/>
      <c r="H59" s="38"/>
      <c r="I59" s="38"/>
      <c r="J59" s="40"/>
      <c r="K59" s="38"/>
      <c r="L59" s="38"/>
    </row>
    <row r="60" spans="1:13" ht="16.5" customHeight="1" x14ac:dyDescent="0.5">
      <c r="E60" s="173"/>
      <c r="G60" s="178" t="s">
        <v>48</v>
      </c>
      <c r="H60" s="178"/>
      <c r="I60" s="178"/>
      <c r="J60" s="43"/>
      <c r="K60" s="178" t="s">
        <v>72</v>
      </c>
      <c r="L60" s="178"/>
      <c r="M60" s="178"/>
    </row>
    <row r="61" spans="1:13" ht="16.5" customHeight="1" x14ac:dyDescent="0.5">
      <c r="E61" s="173"/>
      <c r="G61" s="179" t="s">
        <v>132</v>
      </c>
      <c r="H61" s="179"/>
      <c r="I61" s="179"/>
      <c r="K61" s="179" t="s">
        <v>132</v>
      </c>
      <c r="L61" s="179"/>
      <c r="M61" s="179"/>
    </row>
    <row r="62" spans="1:13" ht="16.5" customHeight="1" x14ac:dyDescent="0.5">
      <c r="E62" s="173"/>
      <c r="G62" s="24" t="s">
        <v>50</v>
      </c>
      <c r="H62" s="16"/>
      <c r="I62" s="25" t="s">
        <v>133</v>
      </c>
      <c r="K62" s="24" t="s">
        <v>50</v>
      </c>
      <c r="L62" s="16"/>
      <c r="M62" s="25" t="s">
        <v>133</v>
      </c>
    </row>
    <row r="63" spans="1:13" ht="16.5" customHeight="1" x14ac:dyDescent="0.5">
      <c r="E63" s="173"/>
      <c r="G63" s="24" t="s">
        <v>171</v>
      </c>
      <c r="I63" s="24" t="s">
        <v>32</v>
      </c>
      <c r="J63" s="16"/>
      <c r="K63" s="24" t="s">
        <v>171</v>
      </c>
      <c r="M63" s="24" t="s">
        <v>32</v>
      </c>
    </row>
    <row r="64" spans="1:13" ht="16.5" customHeight="1" x14ac:dyDescent="0.5">
      <c r="A64" s="26"/>
      <c r="E64" s="27"/>
      <c r="F64" s="43"/>
      <c r="G64" s="24" t="s">
        <v>151</v>
      </c>
      <c r="H64" s="24"/>
      <c r="I64" s="24" t="s">
        <v>94</v>
      </c>
      <c r="J64" s="43"/>
      <c r="K64" s="24" t="s">
        <v>151</v>
      </c>
      <c r="L64" s="24"/>
      <c r="M64" s="24" t="s">
        <v>94</v>
      </c>
    </row>
    <row r="65" spans="1:13" ht="16.5" customHeight="1" x14ac:dyDescent="0.5">
      <c r="A65" s="43"/>
      <c r="E65" s="44" t="s">
        <v>0</v>
      </c>
      <c r="F65" s="28"/>
      <c r="G65" s="29" t="s">
        <v>1</v>
      </c>
      <c r="H65" s="24"/>
      <c r="I65" s="29" t="s">
        <v>1</v>
      </c>
      <c r="J65" s="28"/>
      <c r="K65" s="29" t="s">
        <v>1</v>
      </c>
      <c r="L65" s="30"/>
      <c r="M65" s="29" t="s">
        <v>1</v>
      </c>
    </row>
    <row r="66" spans="1:13" ht="16.5" customHeight="1" x14ac:dyDescent="0.5">
      <c r="A66" s="43"/>
      <c r="E66" s="45"/>
      <c r="F66" s="28"/>
      <c r="G66" s="30"/>
      <c r="H66" s="24"/>
      <c r="I66" s="30"/>
      <c r="J66" s="28"/>
      <c r="K66" s="30"/>
      <c r="L66" s="30"/>
      <c r="M66" s="30"/>
    </row>
    <row r="67" spans="1:13" ht="16.5" customHeight="1" x14ac:dyDescent="0.5">
      <c r="A67" s="43" t="s">
        <v>103</v>
      </c>
      <c r="E67" s="173"/>
      <c r="G67" s="16"/>
      <c r="H67" s="16"/>
      <c r="I67" s="16"/>
      <c r="K67" s="16"/>
      <c r="L67" s="16"/>
      <c r="M67" s="16"/>
    </row>
    <row r="68" spans="1:13" ht="16.5" customHeight="1" x14ac:dyDescent="0.5">
      <c r="E68" s="173"/>
      <c r="G68" s="16"/>
      <c r="H68" s="16"/>
      <c r="I68" s="16"/>
      <c r="K68" s="16"/>
      <c r="L68" s="16"/>
      <c r="M68" s="16"/>
    </row>
    <row r="69" spans="1:13" ht="16.5" customHeight="1" x14ac:dyDescent="0.5">
      <c r="A69" s="43" t="s">
        <v>11</v>
      </c>
      <c r="E69" s="173"/>
      <c r="G69" s="16"/>
      <c r="H69" s="16"/>
      <c r="I69" s="16"/>
      <c r="K69" s="16"/>
      <c r="L69" s="16"/>
      <c r="M69" s="16"/>
    </row>
    <row r="70" spans="1:13" ht="16.5" customHeight="1" x14ac:dyDescent="0.5">
      <c r="A70" s="43"/>
      <c r="E70" s="173"/>
      <c r="G70" s="16"/>
      <c r="H70" s="16"/>
      <c r="I70" s="16"/>
      <c r="K70" s="16"/>
      <c r="L70" s="16"/>
      <c r="M70" s="16"/>
    </row>
    <row r="71" spans="1:13" ht="16.5" customHeight="1" x14ac:dyDescent="0.5">
      <c r="A71" s="36" t="s">
        <v>165</v>
      </c>
      <c r="E71" s="173"/>
      <c r="G71" s="16"/>
      <c r="H71" s="16"/>
      <c r="I71" s="16"/>
      <c r="K71" s="16"/>
      <c r="L71" s="16"/>
      <c r="M71" s="16"/>
    </row>
    <row r="72" spans="1:13" ht="16.5" customHeight="1" x14ac:dyDescent="0.5">
      <c r="B72" s="36" t="s">
        <v>137</v>
      </c>
      <c r="E72" s="173">
        <v>16</v>
      </c>
      <c r="G72" s="21">
        <v>382200000</v>
      </c>
      <c r="H72" s="22"/>
      <c r="I72" s="21">
        <v>225000000</v>
      </c>
      <c r="J72" s="23"/>
      <c r="K72" s="21">
        <v>262200000</v>
      </c>
      <c r="L72" s="22"/>
      <c r="M72" s="21">
        <v>115000000</v>
      </c>
    </row>
    <row r="73" spans="1:13" ht="16.5" customHeight="1" x14ac:dyDescent="0.5">
      <c r="A73" s="36" t="s">
        <v>12</v>
      </c>
      <c r="E73" s="173">
        <v>15</v>
      </c>
      <c r="G73" s="21">
        <v>310050784</v>
      </c>
      <c r="H73" s="22"/>
      <c r="I73" s="21">
        <v>338264493</v>
      </c>
      <c r="J73" s="23"/>
      <c r="K73" s="21">
        <v>243234043</v>
      </c>
      <c r="L73" s="22"/>
      <c r="M73" s="21">
        <v>269187883</v>
      </c>
    </row>
    <row r="74" spans="1:13" ht="16.5" customHeight="1" x14ac:dyDescent="0.5">
      <c r="A74" s="36" t="s">
        <v>54</v>
      </c>
      <c r="E74" s="173"/>
      <c r="G74" s="21"/>
      <c r="H74" s="22"/>
      <c r="I74" s="21"/>
      <c r="J74" s="23"/>
      <c r="K74" s="21"/>
      <c r="L74" s="22"/>
      <c r="M74" s="21"/>
    </row>
    <row r="75" spans="1:13" ht="16.5" customHeight="1" x14ac:dyDescent="0.5">
      <c r="B75" s="36" t="s">
        <v>137</v>
      </c>
      <c r="E75" s="173">
        <v>16</v>
      </c>
      <c r="G75" s="21">
        <v>23841937</v>
      </c>
      <c r="H75" s="22"/>
      <c r="I75" s="21">
        <v>27787306</v>
      </c>
      <c r="J75" s="23"/>
      <c r="K75" s="21">
        <v>10390000</v>
      </c>
      <c r="L75" s="22"/>
      <c r="M75" s="21">
        <v>14640000</v>
      </c>
    </row>
    <row r="76" spans="1:13" ht="16.5" customHeight="1" x14ac:dyDescent="0.5">
      <c r="A76" s="36" t="s">
        <v>104</v>
      </c>
      <c r="E76" s="173">
        <v>16</v>
      </c>
      <c r="G76" s="21">
        <v>12888</v>
      </c>
      <c r="H76" s="22"/>
      <c r="I76" s="21">
        <v>768137</v>
      </c>
      <c r="J76" s="23"/>
      <c r="K76" s="21">
        <v>0</v>
      </c>
      <c r="L76" s="22"/>
      <c r="M76" s="21">
        <v>642634</v>
      </c>
    </row>
    <row r="77" spans="1:13" ht="16.5" customHeight="1" x14ac:dyDescent="0.5">
      <c r="A77" s="36" t="s">
        <v>135</v>
      </c>
      <c r="E77" s="173"/>
      <c r="G77" s="21"/>
      <c r="H77" s="22"/>
      <c r="I77" s="21"/>
      <c r="J77" s="23"/>
      <c r="K77" s="21"/>
      <c r="L77" s="22"/>
      <c r="M77" s="21"/>
    </row>
    <row r="78" spans="1:13" ht="16.5" customHeight="1" x14ac:dyDescent="0.5">
      <c r="B78" s="36" t="s">
        <v>136</v>
      </c>
      <c r="E78" s="173" t="s">
        <v>240</v>
      </c>
      <c r="G78" s="21">
        <v>106266976</v>
      </c>
      <c r="H78" s="22"/>
      <c r="I78" s="21">
        <v>34345854</v>
      </c>
      <c r="J78" s="23"/>
      <c r="K78" s="21">
        <v>76620976</v>
      </c>
      <c r="L78" s="22"/>
      <c r="M78" s="21">
        <v>10945854</v>
      </c>
    </row>
    <row r="79" spans="1:13" ht="16.5" customHeight="1" x14ac:dyDescent="0.5">
      <c r="A79" s="36" t="s">
        <v>31</v>
      </c>
      <c r="E79" s="173"/>
      <c r="G79" s="21">
        <v>51229378</v>
      </c>
      <c r="H79" s="22"/>
      <c r="I79" s="21">
        <v>35358795</v>
      </c>
      <c r="J79" s="23"/>
      <c r="K79" s="21">
        <v>42413352</v>
      </c>
      <c r="L79" s="22"/>
      <c r="M79" s="21">
        <v>31260820</v>
      </c>
    </row>
    <row r="80" spans="1:13" ht="16.5" customHeight="1" x14ac:dyDescent="0.5">
      <c r="A80" s="36" t="s">
        <v>105</v>
      </c>
      <c r="E80" s="173"/>
      <c r="G80" s="35">
        <v>8486581</v>
      </c>
      <c r="H80" s="22"/>
      <c r="I80" s="35">
        <v>8528839</v>
      </c>
      <c r="J80" s="23"/>
      <c r="K80" s="35">
        <v>5103146</v>
      </c>
      <c r="L80" s="22"/>
      <c r="M80" s="35">
        <v>3929797</v>
      </c>
    </row>
    <row r="81" spans="1:13" ht="16.5" customHeight="1" x14ac:dyDescent="0.5">
      <c r="E81" s="173"/>
      <c r="G81" s="16"/>
      <c r="H81" s="16"/>
      <c r="I81" s="16"/>
      <c r="K81" s="16"/>
      <c r="L81" s="16"/>
      <c r="M81" s="16"/>
    </row>
    <row r="82" spans="1:13" ht="16.5" customHeight="1" x14ac:dyDescent="0.5">
      <c r="A82" s="43" t="s">
        <v>13</v>
      </c>
      <c r="E82" s="173"/>
      <c r="G82" s="20">
        <f>SUM(G72:G80)</f>
        <v>882088544</v>
      </c>
      <c r="H82" s="16"/>
      <c r="I82" s="20">
        <f>SUM(I72:I80)</f>
        <v>670053424</v>
      </c>
      <c r="K82" s="20">
        <f>SUM(K72:K80)</f>
        <v>639961517</v>
      </c>
      <c r="L82" s="16"/>
      <c r="M82" s="20">
        <f>SUM(M72:M80)</f>
        <v>445606988</v>
      </c>
    </row>
    <row r="83" spans="1:13" ht="16.5" customHeight="1" x14ac:dyDescent="0.5">
      <c r="A83" s="43"/>
      <c r="E83" s="173"/>
      <c r="G83" s="38"/>
      <c r="H83" s="16"/>
      <c r="I83" s="38"/>
      <c r="K83" s="38"/>
      <c r="L83" s="16"/>
      <c r="M83" s="38"/>
    </row>
    <row r="84" spans="1:13" ht="16.5" customHeight="1" x14ac:dyDescent="0.5">
      <c r="A84" s="43"/>
      <c r="E84" s="173"/>
      <c r="G84" s="16"/>
      <c r="H84" s="16"/>
      <c r="I84" s="16"/>
      <c r="K84" s="16"/>
      <c r="L84" s="16"/>
      <c r="M84" s="16"/>
    </row>
    <row r="85" spans="1:13" ht="16.5" customHeight="1" x14ac:dyDescent="0.5">
      <c r="A85" s="43" t="s">
        <v>14</v>
      </c>
      <c r="E85" s="173"/>
      <c r="G85" s="16"/>
      <c r="H85" s="16"/>
      <c r="I85" s="16"/>
      <c r="K85" s="16"/>
      <c r="L85" s="16"/>
      <c r="M85" s="16"/>
    </row>
    <row r="86" spans="1:13" ht="16.5" customHeight="1" x14ac:dyDescent="0.5">
      <c r="E86" s="173"/>
      <c r="G86" s="16"/>
      <c r="H86" s="16"/>
      <c r="I86" s="16"/>
      <c r="K86" s="16"/>
      <c r="L86" s="16"/>
      <c r="M86" s="16"/>
    </row>
    <row r="87" spans="1:13" ht="16.5" customHeight="1" x14ac:dyDescent="0.5">
      <c r="A87" s="36" t="s">
        <v>145</v>
      </c>
      <c r="E87" s="173">
        <v>16</v>
      </c>
      <c r="G87" s="21">
        <v>64381277</v>
      </c>
      <c r="H87" s="22"/>
      <c r="I87" s="21">
        <v>74267078</v>
      </c>
      <c r="J87" s="23"/>
      <c r="K87" s="21">
        <v>17090000</v>
      </c>
      <c r="L87" s="22"/>
      <c r="M87" s="21">
        <v>20160000</v>
      </c>
    </row>
    <row r="88" spans="1:13" ht="16.5" customHeight="1" x14ac:dyDescent="0.5">
      <c r="A88" s="36" t="s">
        <v>106</v>
      </c>
      <c r="E88" s="173">
        <v>16</v>
      </c>
      <c r="G88" s="16">
        <v>36269492</v>
      </c>
      <c r="H88" s="16"/>
      <c r="I88" s="16">
        <v>34668442</v>
      </c>
      <c r="K88" s="21">
        <v>34351795</v>
      </c>
      <c r="L88" s="16"/>
      <c r="M88" s="22">
        <v>32835396</v>
      </c>
    </row>
    <row r="89" spans="1:13" ht="16.5" customHeight="1" x14ac:dyDescent="0.5">
      <c r="A89" s="36" t="s">
        <v>134</v>
      </c>
      <c r="E89" s="173" t="s">
        <v>240</v>
      </c>
      <c r="G89" s="21">
        <v>454813024</v>
      </c>
      <c r="H89" s="22"/>
      <c r="I89" s="21">
        <v>538434146</v>
      </c>
      <c r="J89" s="23"/>
      <c r="K89" s="21">
        <v>372159024</v>
      </c>
      <c r="L89" s="22"/>
      <c r="M89" s="21">
        <v>437834146</v>
      </c>
    </row>
    <row r="90" spans="1:13" ht="16.5" customHeight="1" x14ac:dyDescent="0.5">
      <c r="A90" s="36" t="s">
        <v>15</v>
      </c>
      <c r="E90" s="173">
        <v>17</v>
      </c>
      <c r="G90" s="35">
        <v>51548519</v>
      </c>
      <c r="H90" s="22"/>
      <c r="I90" s="35">
        <v>38479660</v>
      </c>
      <c r="J90" s="23"/>
      <c r="K90" s="35">
        <v>33404072</v>
      </c>
      <c r="L90" s="22"/>
      <c r="M90" s="35">
        <v>24364512</v>
      </c>
    </row>
    <row r="91" spans="1:13" ht="16.5" customHeight="1" x14ac:dyDescent="0.5">
      <c r="E91" s="173"/>
      <c r="G91" s="16"/>
      <c r="H91" s="16"/>
      <c r="I91" s="16"/>
      <c r="K91" s="16"/>
      <c r="L91" s="16"/>
      <c r="M91" s="16"/>
    </row>
    <row r="92" spans="1:13" ht="16.5" customHeight="1" x14ac:dyDescent="0.5">
      <c r="A92" s="43" t="s">
        <v>16</v>
      </c>
      <c r="E92" s="173"/>
      <c r="G92" s="20">
        <f>SUM(G87:G90)</f>
        <v>607012312</v>
      </c>
      <c r="H92" s="16"/>
      <c r="I92" s="20">
        <f>SUM(I87:I90)</f>
        <v>685849326</v>
      </c>
      <c r="K92" s="20">
        <f>SUM(K87:K90)</f>
        <v>457004891</v>
      </c>
      <c r="L92" s="16"/>
      <c r="M92" s="20">
        <f>SUM(M87:M90)</f>
        <v>515194054</v>
      </c>
    </row>
    <row r="93" spans="1:13" ht="16.5" customHeight="1" x14ac:dyDescent="0.5">
      <c r="E93" s="173"/>
      <c r="G93" s="16"/>
      <c r="H93" s="16"/>
      <c r="I93" s="16"/>
      <c r="K93" s="16"/>
      <c r="L93" s="16"/>
      <c r="M93" s="16"/>
    </row>
    <row r="94" spans="1:13" ht="16.5" customHeight="1" x14ac:dyDescent="0.5">
      <c r="A94" s="43" t="s">
        <v>17</v>
      </c>
      <c r="E94" s="173"/>
      <c r="G94" s="20">
        <f>+G82+G92</f>
        <v>1489100856</v>
      </c>
      <c r="H94" s="16"/>
      <c r="I94" s="20">
        <f>+I82+I92</f>
        <v>1355902750</v>
      </c>
      <c r="K94" s="20">
        <f>+K82+K92</f>
        <v>1096966408</v>
      </c>
      <c r="L94" s="16"/>
      <c r="M94" s="20">
        <f>+M82+M92</f>
        <v>960801042</v>
      </c>
    </row>
    <row r="95" spans="1:13" ht="16.5" customHeight="1" x14ac:dyDescent="0.5">
      <c r="E95" s="173"/>
      <c r="G95" s="16"/>
      <c r="H95" s="16"/>
      <c r="I95" s="16"/>
      <c r="K95" s="16"/>
      <c r="L95" s="16"/>
      <c r="M95" s="16"/>
    </row>
    <row r="96" spans="1:13" ht="16.5" customHeight="1" x14ac:dyDescent="0.5">
      <c r="E96" s="173"/>
      <c r="G96" s="16"/>
      <c r="H96" s="16"/>
      <c r="I96" s="16"/>
      <c r="K96" s="16"/>
      <c r="L96" s="16"/>
      <c r="M96" s="16"/>
    </row>
    <row r="97" spans="1:13" ht="16.5" customHeight="1" x14ac:dyDescent="0.5">
      <c r="E97" s="173"/>
      <c r="G97" s="16"/>
      <c r="H97" s="16"/>
      <c r="I97" s="16"/>
      <c r="K97" s="16"/>
      <c r="L97" s="16"/>
      <c r="M97" s="16"/>
    </row>
    <row r="98" spans="1:13" ht="16.5" customHeight="1" x14ac:dyDescent="0.5">
      <c r="E98" s="173"/>
      <c r="G98" s="16"/>
      <c r="H98" s="16"/>
      <c r="I98" s="16"/>
      <c r="K98" s="16"/>
      <c r="L98" s="16"/>
      <c r="M98" s="16"/>
    </row>
    <row r="99" spans="1:13" ht="19.5" customHeight="1" x14ac:dyDescent="0.5">
      <c r="E99" s="173"/>
      <c r="G99" s="16"/>
      <c r="H99" s="16"/>
      <c r="I99" s="16"/>
      <c r="K99" s="16"/>
      <c r="L99" s="16"/>
      <c r="M99" s="16"/>
    </row>
    <row r="100" spans="1:13" ht="20.45" customHeight="1" x14ac:dyDescent="0.5">
      <c r="E100" s="173"/>
      <c r="G100" s="16"/>
      <c r="H100" s="16"/>
      <c r="I100" s="16"/>
      <c r="K100" s="16"/>
      <c r="L100" s="16"/>
      <c r="M100" s="16"/>
    </row>
    <row r="101" spans="1:13" ht="21" customHeight="1" x14ac:dyDescent="0.5">
      <c r="E101" s="173"/>
      <c r="G101" s="16"/>
      <c r="H101" s="16"/>
      <c r="I101" s="16"/>
      <c r="K101" s="16"/>
      <c r="L101" s="16"/>
      <c r="M101" s="16"/>
    </row>
    <row r="102" spans="1:13" ht="18" customHeight="1" x14ac:dyDescent="0.5">
      <c r="E102" s="173"/>
      <c r="G102" s="16"/>
      <c r="H102" s="16"/>
      <c r="I102" s="16"/>
      <c r="K102" s="16"/>
      <c r="L102" s="16"/>
      <c r="M102" s="16"/>
    </row>
    <row r="103" spans="1:13" ht="21.95" customHeight="1" x14ac:dyDescent="0.5">
      <c r="A103" s="18" t="str">
        <f>A54</f>
        <v>The accompanying notes are an integral part of this interim financial information</v>
      </c>
      <c r="B103" s="18"/>
      <c r="C103" s="18"/>
      <c r="D103" s="18"/>
      <c r="E103" s="19"/>
      <c r="F103" s="18"/>
      <c r="G103" s="20"/>
      <c r="H103" s="20"/>
      <c r="I103" s="20"/>
      <c r="J103" s="18"/>
      <c r="K103" s="20"/>
      <c r="L103" s="20"/>
      <c r="M103" s="20"/>
    </row>
    <row r="104" spans="1:13" ht="16.5" customHeight="1" x14ac:dyDescent="0.5">
      <c r="A104" s="43" t="s">
        <v>158</v>
      </c>
      <c r="E104" s="173"/>
      <c r="G104" s="16"/>
      <c r="H104" s="16"/>
      <c r="I104" s="16"/>
      <c r="K104" s="16"/>
      <c r="L104" s="16"/>
    </row>
    <row r="105" spans="1:13" ht="16.5" customHeight="1" x14ac:dyDescent="0.5">
      <c r="A105" s="43" t="s">
        <v>153</v>
      </c>
      <c r="E105" s="173"/>
      <c r="G105" s="16"/>
      <c r="H105" s="16"/>
      <c r="I105" s="16"/>
      <c r="K105" s="16"/>
      <c r="L105" s="16"/>
    </row>
    <row r="106" spans="1:13" ht="16.5" customHeight="1" x14ac:dyDescent="0.5">
      <c r="A106" s="17" t="str">
        <f>A57</f>
        <v>As at 30 June 2019</v>
      </c>
      <c r="B106" s="18"/>
      <c r="C106" s="18"/>
      <c r="D106" s="18"/>
      <c r="E106" s="19"/>
      <c r="F106" s="18"/>
      <c r="G106" s="20"/>
      <c r="H106" s="20"/>
      <c r="I106" s="20"/>
      <c r="J106" s="18"/>
      <c r="K106" s="20"/>
      <c r="L106" s="20"/>
      <c r="M106" s="18"/>
    </row>
    <row r="107" spans="1:13" ht="16.5" customHeight="1" x14ac:dyDescent="0.5">
      <c r="E107" s="173"/>
      <c r="G107" s="16"/>
      <c r="H107" s="16"/>
      <c r="I107" s="16"/>
      <c r="K107" s="16"/>
      <c r="L107" s="16"/>
      <c r="M107" s="16"/>
    </row>
    <row r="108" spans="1:13" ht="16.5" customHeight="1" x14ac:dyDescent="0.5">
      <c r="E108" s="173"/>
      <c r="G108" s="16"/>
      <c r="H108" s="16"/>
      <c r="I108" s="16"/>
      <c r="K108" s="16"/>
      <c r="L108" s="16"/>
      <c r="M108" s="16"/>
    </row>
    <row r="109" spans="1:13" ht="16.5" customHeight="1" x14ac:dyDescent="0.5">
      <c r="E109" s="173"/>
      <c r="G109" s="178" t="s">
        <v>48</v>
      </c>
      <c r="H109" s="178"/>
      <c r="I109" s="178"/>
      <c r="J109" s="43"/>
      <c r="K109" s="178" t="s">
        <v>72</v>
      </c>
      <c r="L109" s="178"/>
      <c r="M109" s="178"/>
    </row>
    <row r="110" spans="1:13" ht="16.5" customHeight="1" x14ac:dyDescent="0.5">
      <c r="E110" s="173"/>
      <c r="G110" s="179" t="s">
        <v>132</v>
      </c>
      <c r="H110" s="179"/>
      <c r="I110" s="179"/>
      <c r="K110" s="179" t="s">
        <v>132</v>
      </c>
      <c r="L110" s="179"/>
      <c r="M110" s="179"/>
    </row>
    <row r="111" spans="1:13" ht="16.5" customHeight="1" x14ac:dyDescent="0.5">
      <c r="E111" s="173"/>
      <c r="G111" s="24" t="s">
        <v>50</v>
      </c>
      <c r="H111" s="16"/>
      <c r="I111" s="25" t="s">
        <v>133</v>
      </c>
      <c r="K111" s="24" t="s">
        <v>50</v>
      </c>
      <c r="L111" s="16"/>
      <c r="M111" s="25" t="s">
        <v>133</v>
      </c>
    </row>
    <row r="112" spans="1:13" ht="16.5" customHeight="1" x14ac:dyDescent="0.5">
      <c r="E112" s="173"/>
      <c r="G112" s="24" t="s">
        <v>171</v>
      </c>
      <c r="I112" s="24" t="s">
        <v>32</v>
      </c>
      <c r="J112" s="16"/>
      <c r="K112" s="24" t="s">
        <v>171</v>
      </c>
      <c r="M112" s="24" t="s">
        <v>32</v>
      </c>
    </row>
    <row r="113" spans="1:13" ht="16.5" customHeight="1" x14ac:dyDescent="0.5">
      <c r="E113" s="27"/>
      <c r="F113" s="43"/>
      <c r="G113" s="24" t="s">
        <v>151</v>
      </c>
      <c r="H113" s="24"/>
      <c r="I113" s="24" t="s">
        <v>94</v>
      </c>
      <c r="J113" s="43"/>
      <c r="K113" s="24" t="s">
        <v>151</v>
      </c>
      <c r="L113" s="24"/>
      <c r="M113" s="24" t="s">
        <v>94</v>
      </c>
    </row>
    <row r="114" spans="1:13" ht="16.5" customHeight="1" x14ac:dyDescent="0.5">
      <c r="E114" s="44" t="s">
        <v>0</v>
      </c>
      <c r="F114" s="28"/>
      <c r="G114" s="29" t="s">
        <v>1</v>
      </c>
      <c r="H114" s="24"/>
      <c r="I114" s="29" t="s">
        <v>1</v>
      </c>
      <c r="J114" s="28"/>
      <c r="K114" s="29" t="s">
        <v>1</v>
      </c>
      <c r="L114" s="30"/>
      <c r="M114" s="29" t="s">
        <v>1</v>
      </c>
    </row>
    <row r="115" spans="1:13" ht="16.5" customHeight="1" x14ac:dyDescent="0.5">
      <c r="A115" s="32"/>
      <c r="E115" s="45"/>
      <c r="F115" s="28"/>
      <c r="G115" s="30"/>
      <c r="H115" s="24"/>
      <c r="I115" s="30"/>
      <c r="J115" s="28"/>
      <c r="K115" s="30"/>
      <c r="L115" s="30"/>
      <c r="M115" s="30"/>
    </row>
    <row r="116" spans="1:13" ht="16.5" customHeight="1" x14ac:dyDescent="0.5">
      <c r="A116" s="43"/>
      <c r="E116" s="173"/>
      <c r="G116" s="16"/>
      <c r="H116" s="16"/>
      <c r="I116" s="16"/>
      <c r="K116" s="16"/>
      <c r="L116" s="16"/>
      <c r="M116" s="16"/>
    </row>
    <row r="117" spans="1:13" ht="16.5" customHeight="1" x14ac:dyDescent="0.5">
      <c r="A117" s="32" t="s">
        <v>74</v>
      </c>
      <c r="E117" s="45"/>
      <c r="F117" s="28"/>
      <c r="G117" s="30"/>
      <c r="H117" s="24"/>
      <c r="I117" s="30"/>
      <c r="J117" s="28"/>
      <c r="K117" s="30"/>
      <c r="L117" s="30"/>
      <c r="M117" s="30"/>
    </row>
    <row r="118" spans="1:13" ht="16.5" customHeight="1" x14ac:dyDescent="0.5">
      <c r="E118" s="41"/>
      <c r="G118" s="16"/>
      <c r="H118" s="16"/>
      <c r="I118" s="16"/>
      <c r="K118" s="16"/>
      <c r="L118" s="16"/>
      <c r="M118" s="16"/>
    </row>
    <row r="119" spans="1:13" ht="16.5" customHeight="1" x14ac:dyDescent="0.5">
      <c r="A119" s="36" t="s">
        <v>18</v>
      </c>
      <c r="E119" s="41"/>
      <c r="G119" s="16"/>
      <c r="H119" s="16"/>
      <c r="I119" s="16"/>
      <c r="K119" s="16"/>
      <c r="L119" s="16"/>
      <c r="M119" s="16"/>
    </row>
    <row r="120" spans="1:13" ht="16.5" customHeight="1" x14ac:dyDescent="0.5">
      <c r="B120" s="36" t="s">
        <v>19</v>
      </c>
      <c r="E120" s="41"/>
      <c r="G120" s="16"/>
      <c r="H120" s="16"/>
      <c r="I120" s="16"/>
      <c r="K120" s="16"/>
      <c r="L120" s="16"/>
      <c r="M120" s="16"/>
    </row>
    <row r="121" spans="1:13" ht="16.5" customHeight="1" x14ac:dyDescent="0.5">
      <c r="C121" s="36" t="s">
        <v>166</v>
      </c>
      <c r="E121" s="41"/>
      <c r="G121" s="16"/>
      <c r="H121" s="16"/>
      <c r="I121" s="16"/>
      <c r="K121" s="16"/>
      <c r="L121" s="16"/>
      <c r="M121" s="16"/>
    </row>
    <row r="122" spans="1:13" ht="16.5" customHeight="1" x14ac:dyDescent="0.5">
      <c r="D122" s="36" t="s">
        <v>167</v>
      </c>
      <c r="E122" s="41"/>
      <c r="G122" s="16"/>
      <c r="H122" s="16"/>
      <c r="I122" s="16"/>
      <c r="K122" s="16"/>
      <c r="L122" s="16"/>
      <c r="M122" s="16"/>
    </row>
    <row r="123" spans="1:13" ht="16.5" customHeight="1" thickBot="1" x14ac:dyDescent="0.55000000000000004">
      <c r="D123" s="36" t="s">
        <v>155</v>
      </c>
      <c r="E123" s="41"/>
      <c r="G123" s="47">
        <v>2000000000</v>
      </c>
      <c r="H123" s="16"/>
      <c r="I123" s="47">
        <v>2000000000</v>
      </c>
      <c r="K123" s="47">
        <v>2000000000</v>
      </c>
      <c r="L123" s="16"/>
      <c r="M123" s="47">
        <v>2000000000</v>
      </c>
    </row>
    <row r="124" spans="1:13" ht="16.5" customHeight="1" thickTop="1" x14ac:dyDescent="0.5">
      <c r="E124" s="41"/>
      <c r="G124" s="38"/>
      <c r="H124" s="16"/>
      <c r="I124" s="38"/>
      <c r="K124" s="38"/>
      <c r="L124" s="16"/>
      <c r="M124" s="38"/>
    </row>
    <row r="125" spans="1:13" ht="16.5" customHeight="1" x14ac:dyDescent="0.5">
      <c r="A125" s="34"/>
      <c r="B125" s="36" t="s">
        <v>83</v>
      </c>
      <c r="C125" s="34"/>
      <c r="E125" s="41"/>
      <c r="G125" s="16"/>
      <c r="H125" s="16"/>
      <c r="I125" s="16"/>
      <c r="K125" s="16"/>
      <c r="L125" s="16"/>
      <c r="M125" s="16"/>
    </row>
    <row r="126" spans="1:13" ht="16.5" customHeight="1" x14ac:dyDescent="0.5">
      <c r="A126" s="34"/>
      <c r="C126" s="36" t="s">
        <v>168</v>
      </c>
      <c r="E126" s="41"/>
      <c r="G126" s="16"/>
      <c r="H126" s="16"/>
      <c r="I126" s="16"/>
      <c r="K126" s="16"/>
      <c r="L126" s="16"/>
      <c r="M126" s="16"/>
    </row>
    <row r="127" spans="1:13" ht="16.5" customHeight="1" x14ac:dyDescent="0.5">
      <c r="A127" s="34"/>
      <c r="D127" s="36" t="s">
        <v>169</v>
      </c>
      <c r="E127" s="41"/>
      <c r="G127" s="16"/>
      <c r="H127" s="16"/>
      <c r="I127" s="16"/>
      <c r="K127" s="16"/>
      <c r="L127" s="16"/>
      <c r="M127" s="16"/>
    </row>
    <row r="128" spans="1:13" ht="16.5" customHeight="1" x14ac:dyDescent="0.5">
      <c r="A128" s="34"/>
      <c r="D128" s="36" t="s">
        <v>156</v>
      </c>
      <c r="E128" s="41">
        <v>19</v>
      </c>
      <c r="G128" s="16">
        <v>1480000000</v>
      </c>
      <c r="H128" s="16"/>
      <c r="I128" s="16">
        <v>1480000000</v>
      </c>
      <c r="K128" s="16">
        <v>1480000000</v>
      </c>
      <c r="L128" s="16"/>
      <c r="M128" s="16">
        <v>1480000000</v>
      </c>
    </row>
    <row r="129" spans="1:13" ht="16.5" customHeight="1" x14ac:dyDescent="0.5">
      <c r="A129" s="34" t="s">
        <v>107</v>
      </c>
      <c r="E129" s="41">
        <v>19</v>
      </c>
      <c r="G129" s="38">
        <v>93663209</v>
      </c>
      <c r="H129" s="16"/>
      <c r="I129" s="16">
        <v>93663209</v>
      </c>
      <c r="J129" s="23"/>
      <c r="K129" s="22">
        <v>93663209</v>
      </c>
      <c r="L129" s="22"/>
      <c r="M129" s="22">
        <v>93663209</v>
      </c>
    </row>
    <row r="130" spans="1:13" ht="16.5" customHeight="1" x14ac:dyDescent="0.5">
      <c r="A130" s="34" t="s">
        <v>108</v>
      </c>
      <c r="E130" s="41"/>
      <c r="G130" s="16"/>
      <c r="H130" s="16"/>
      <c r="I130" s="16"/>
      <c r="K130" s="16"/>
      <c r="L130" s="16"/>
      <c r="M130" s="16"/>
    </row>
    <row r="131" spans="1:13" ht="16.5" customHeight="1" x14ac:dyDescent="0.5">
      <c r="A131" s="34"/>
      <c r="B131" s="36" t="s">
        <v>109</v>
      </c>
      <c r="E131" s="41"/>
      <c r="G131" s="38">
        <v>94712575</v>
      </c>
      <c r="H131" s="16"/>
      <c r="I131" s="22">
        <v>94712575</v>
      </c>
      <c r="K131" s="21">
        <v>0</v>
      </c>
      <c r="L131" s="16"/>
      <c r="M131" s="16">
        <v>0</v>
      </c>
    </row>
    <row r="132" spans="1:13" ht="16.5" customHeight="1" x14ac:dyDescent="0.5">
      <c r="A132" s="48" t="s">
        <v>20</v>
      </c>
      <c r="E132" s="41"/>
      <c r="G132" s="16"/>
      <c r="H132" s="16"/>
      <c r="I132" s="16"/>
      <c r="K132" s="16"/>
      <c r="L132" s="16"/>
      <c r="M132" s="16"/>
    </row>
    <row r="133" spans="1:13" ht="16.5" customHeight="1" x14ac:dyDescent="0.5">
      <c r="A133" s="48"/>
      <c r="B133" s="36" t="s">
        <v>157</v>
      </c>
    </row>
    <row r="134" spans="1:13" ht="16.5" customHeight="1" x14ac:dyDescent="0.5">
      <c r="A134" s="48"/>
      <c r="C134" s="36" t="s">
        <v>247</v>
      </c>
      <c r="E134" s="41">
        <v>20</v>
      </c>
      <c r="G134" s="38">
        <v>90500000</v>
      </c>
      <c r="H134" s="16"/>
      <c r="I134" s="21">
        <v>77000000</v>
      </c>
      <c r="K134" s="16">
        <v>90500000</v>
      </c>
      <c r="L134" s="16"/>
      <c r="M134" s="21">
        <v>77000000</v>
      </c>
    </row>
    <row r="135" spans="1:13" ht="16.5" customHeight="1" x14ac:dyDescent="0.5">
      <c r="B135" s="36" t="s">
        <v>21</v>
      </c>
      <c r="E135" s="41"/>
      <c r="G135" s="38">
        <f>'E9 EQ Con'!M34</f>
        <v>234593451</v>
      </c>
      <c r="H135" s="38"/>
      <c r="I135" s="38">
        <v>350502734</v>
      </c>
      <c r="J135" s="40"/>
      <c r="K135" s="21">
        <v>175087873</v>
      </c>
      <c r="L135" s="38"/>
      <c r="M135" s="21">
        <v>246302496</v>
      </c>
    </row>
    <row r="136" spans="1:13" ht="16.5" customHeight="1" x14ac:dyDescent="0.5">
      <c r="A136" s="36" t="s">
        <v>143</v>
      </c>
      <c r="E136" s="41"/>
      <c r="G136" s="20">
        <v>-7049532</v>
      </c>
      <c r="H136" s="38"/>
      <c r="I136" s="20">
        <v>-3046750</v>
      </c>
      <c r="K136" s="35">
        <v>0</v>
      </c>
      <c r="L136" s="38"/>
      <c r="M136" s="35">
        <v>0</v>
      </c>
    </row>
    <row r="137" spans="1:13" ht="16.5" customHeight="1" x14ac:dyDescent="0.5">
      <c r="E137" s="41"/>
      <c r="G137" s="38"/>
      <c r="H137" s="38"/>
      <c r="I137" s="38"/>
      <c r="K137" s="21"/>
      <c r="L137" s="38"/>
      <c r="M137" s="21"/>
    </row>
    <row r="138" spans="1:13" ht="16.5" customHeight="1" x14ac:dyDescent="0.5">
      <c r="A138" s="43" t="s">
        <v>138</v>
      </c>
      <c r="E138" s="41"/>
      <c r="G138" s="38">
        <f>SUM(G128:G136)</f>
        <v>1986419703</v>
      </c>
      <c r="H138" s="38"/>
      <c r="I138" s="38">
        <f>SUM(I128:I136)</f>
        <v>2092831768</v>
      </c>
      <c r="K138" s="38">
        <f>SUM(K128:K136)</f>
        <v>1839251082</v>
      </c>
      <c r="L138" s="38"/>
      <c r="M138" s="38">
        <f>SUM(M128:M136)</f>
        <v>1896965705</v>
      </c>
    </row>
    <row r="139" spans="1:13" ht="16.5" customHeight="1" x14ac:dyDescent="0.5">
      <c r="B139" s="36" t="s">
        <v>69</v>
      </c>
      <c r="E139" s="41"/>
      <c r="G139" s="20">
        <v>-1484116</v>
      </c>
      <c r="H139" s="38"/>
      <c r="I139" s="20">
        <v>-1078436</v>
      </c>
      <c r="K139" s="35">
        <v>0</v>
      </c>
      <c r="L139" s="38"/>
      <c r="M139" s="35">
        <v>0</v>
      </c>
    </row>
    <row r="140" spans="1:13" ht="16.5" customHeight="1" x14ac:dyDescent="0.5">
      <c r="A140" s="43"/>
      <c r="E140" s="41"/>
      <c r="G140" s="38"/>
      <c r="H140" s="38"/>
      <c r="I140" s="38"/>
      <c r="K140" s="21"/>
      <c r="L140" s="38"/>
      <c r="M140" s="21"/>
    </row>
    <row r="141" spans="1:13" ht="16.5" customHeight="1" x14ac:dyDescent="0.5">
      <c r="A141" s="43" t="s">
        <v>56</v>
      </c>
      <c r="E141" s="41"/>
      <c r="G141" s="20">
        <f>SUM(G138:G139)</f>
        <v>1984935587</v>
      </c>
      <c r="H141" s="38"/>
      <c r="I141" s="20">
        <f>SUM(I138:I139)</f>
        <v>2091753332</v>
      </c>
      <c r="K141" s="20">
        <f>SUM(K138:K139)</f>
        <v>1839251082</v>
      </c>
      <c r="L141" s="38"/>
      <c r="M141" s="20">
        <f>SUM(M138:M139)</f>
        <v>1896965705</v>
      </c>
    </row>
    <row r="142" spans="1:13" ht="16.5" customHeight="1" x14ac:dyDescent="0.5">
      <c r="A142" s="43"/>
      <c r="E142" s="41"/>
      <c r="G142" s="38"/>
      <c r="H142" s="38"/>
      <c r="I142" s="38"/>
      <c r="K142" s="38"/>
      <c r="L142" s="38"/>
      <c r="M142" s="38"/>
    </row>
    <row r="143" spans="1:13" ht="16.5" customHeight="1" thickBot="1" x14ac:dyDescent="0.55000000000000004">
      <c r="A143" s="43" t="s">
        <v>75</v>
      </c>
      <c r="B143" s="43"/>
      <c r="E143" s="173"/>
      <c r="G143" s="47">
        <f>+G141+G94</f>
        <v>3474036443</v>
      </c>
      <c r="H143" s="38"/>
      <c r="I143" s="47">
        <f>+I141+I94</f>
        <v>3447656082</v>
      </c>
      <c r="K143" s="47">
        <f>+K141+K94</f>
        <v>2936217490</v>
      </c>
      <c r="L143" s="38"/>
      <c r="M143" s="47">
        <f>+M141+M94</f>
        <v>2857766747</v>
      </c>
    </row>
    <row r="144" spans="1:13" ht="16.5" customHeight="1" thickTop="1" x14ac:dyDescent="0.5">
      <c r="A144" s="43"/>
      <c r="B144" s="43"/>
      <c r="E144" s="173"/>
      <c r="G144" s="38"/>
      <c r="H144" s="38"/>
      <c r="I144" s="38"/>
      <c r="K144" s="38"/>
      <c r="L144" s="38"/>
      <c r="M144" s="38"/>
    </row>
    <row r="145" spans="1:13" ht="16.5" customHeight="1" x14ac:dyDescent="0.5">
      <c r="A145" s="43"/>
      <c r="B145" s="43"/>
      <c r="E145" s="173"/>
      <c r="G145" s="38"/>
      <c r="H145" s="38"/>
      <c r="I145" s="38"/>
      <c r="K145" s="38"/>
      <c r="L145" s="38"/>
      <c r="M145" s="38"/>
    </row>
    <row r="146" spans="1:13" ht="16.5" customHeight="1" x14ac:dyDescent="0.5">
      <c r="A146" s="43"/>
      <c r="B146" s="43"/>
      <c r="E146" s="173"/>
      <c r="G146" s="38"/>
      <c r="H146" s="38"/>
      <c r="I146" s="38"/>
      <c r="K146" s="38"/>
      <c r="L146" s="38"/>
      <c r="M146" s="38"/>
    </row>
    <row r="147" spans="1:13" ht="16.5" customHeight="1" x14ac:dyDescent="0.5">
      <c r="A147" s="43"/>
      <c r="B147" s="43"/>
      <c r="E147" s="173"/>
      <c r="G147" s="38"/>
      <c r="H147" s="38"/>
      <c r="I147" s="38"/>
      <c r="K147" s="38"/>
      <c r="L147" s="38"/>
      <c r="M147" s="38"/>
    </row>
    <row r="148" spans="1:13" ht="16.5" customHeight="1" x14ac:dyDescent="0.5">
      <c r="A148" s="43"/>
      <c r="B148" s="43"/>
      <c r="E148" s="173"/>
      <c r="G148" s="38"/>
      <c r="H148" s="38"/>
      <c r="I148" s="38"/>
      <c r="K148" s="38"/>
      <c r="L148" s="38"/>
      <c r="M148" s="38"/>
    </row>
    <row r="149" spans="1:13" ht="16.5" customHeight="1" x14ac:dyDescent="0.5">
      <c r="A149" s="43"/>
      <c r="B149" s="43"/>
      <c r="E149" s="173"/>
      <c r="G149" s="38"/>
      <c r="H149" s="38"/>
      <c r="I149" s="38"/>
      <c r="K149" s="38"/>
      <c r="L149" s="38"/>
      <c r="M149" s="38"/>
    </row>
    <row r="150" spans="1:13" ht="16.5" customHeight="1" x14ac:dyDescent="0.5">
      <c r="A150" s="43"/>
      <c r="B150" s="43"/>
      <c r="E150" s="173"/>
      <c r="G150" s="38"/>
      <c r="H150" s="38"/>
      <c r="I150" s="38"/>
      <c r="K150" s="38"/>
      <c r="L150" s="38"/>
      <c r="M150" s="38"/>
    </row>
    <row r="151" spans="1:13" ht="16.5" customHeight="1" x14ac:dyDescent="0.5">
      <c r="A151" s="43"/>
      <c r="B151" s="43"/>
      <c r="E151" s="173"/>
      <c r="G151" s="38"/>
      <c r="H151" s="38"/>
      <c r="I151" s="38"/>
      <c r="K151" s="38"/>
      <c r="L151" s="38"/>
      <c r="M151" s="38"/>
    </row>
    <row r="152" spans="1:13" ht="13.5" customHeight="1" x14ac:dyDescent="0.5">
      <c r="A152" s="43"/>
      <c r="B152" s="43"/>
      <c r="E152" s="173"/>
      <c r="G152" s="38"/>
      <c r="H152" s="38"/>
      <c r="I152" s="38"/>
      <c r="K152" s="38"/>
      <c r="L152" s="38"/>
      <c r="M152" s="38"/>
    </row>
    <row r="153" spans="1:13" ht="21.95" customHeight="1" x14ac:dyDescent="0.5">
      <c r="A153" s="18" t="s">
        <v>76</v>
      </c>
      <c r="B153" s="18"/>
      <c r="C153" s="18"/>
      <c r="D153" s="18"/>
      <c r="E153" s="19"/>
      <c r="F153" s="18"/>
      <c r="G153" s="42"/>
      <c r="H153" s="42"/>
      <c r="I153" s="42"/>
      <c r="J153" s="42"/>
      <c r="K153" s="42"/>
      <c r="L153" s="42"/>
      <c r="M153" s="42"/>
    </row>
    <row r="155" spans="1:13" ht="16.5" customHeight="1" x14ac:dyDescent="0.5">
      <c r="I155" s="16"/>
    </row>
    <row r="156" spans="1:13" ht="16.5" customHeight="1" x14ac:dyDescent="0.5">
      <c r="G156" s="16"/>
      <c r="I156" s="16"/>
      <c r="K156" s="16"/>
      <c r="M156" s="16"/>
    </row>
  </sheetData>
  <mergeCells count="13">
    <mergeCell ref="G109:I109"/>
    <mergeCell ref="K109:M109"/>
    <mergeCell ref="G110:I110"/>
    <mergeCell ref="K110:M110"/>
    <mergeCell ref="G61:I61"/>
    <mergeCell ref="K61:M61"/>
    <mergeCell ref="G60:I60"/>
    <mergeCell ref="K60:M60"/>
    <mergeCell ref="G6:I6"/>
    <mergeCell ref="K6:M6"/>
    <mergeCell ref="G7:I7"/>
    <mergeCell ref="K7:M7"/>
    <mergeCell ref="A50:K50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54" max="16383" man="1"/>
  </rowBreaks>
  <ignoredErrors>
    <ignoredError sqref="E21:E2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topLeftCell="A67" zoomScale="115" zoomScaleNormal="115" zoomScaleSheetLayoutView="110" workbookViewId="0">
      <selection activeCell="O132" sqref="O132"/>
    </sheetView>
  </sheetViews>
  <sheetFormatPr defaultColWidth="9.140625" defaultRowHeight="15" customHeight="1" x14ac:dyDescent="0.5"/>
  <cols>
    <col min="1" max="3" width="1.7109375" style="52" customWidth="1"/>
    <col min="4" max="4" width="37" style="52" customWidth="1"/>
    <col min="5" max="5" width="5.7109375" style="52" customWidth="1"/>
    <col min="6" max="6" width="1" style="52" customWidth="1"/>
    <col min="7" max="7" width="10.7109375" style="54" customWidth="1"/>
    <col min="8" max="8" width="1" style="54" customWidth="1"/>
    <col min="9" max="9" width="10.7109375" style="54" customWidth="1"/>
    <col min="10" max="10" width="1" style="54" customWidth="1"/>
    <col min="11" max="11" width="10.7109375" style="54" customWidth="1"/>
    <col min="12" max="12" width="1" style="54" customWidth="1"/>
    <col min="13" max="13" width="10.7109375" style="54" customWidth="1"/>
    <col min="14" max="16384" width="9.140625" style="52"/>
  </cols>
  <sheetData>
    <row r="1" spans="1:13" ht="14.45" customHeight="1" x14ac:dyDescent="0.5">
      <c r="A1" s="55" t="s">
        <v>158</v>
      </c>
      <c r="E1" s="53"/>
    </row>
    <row r="2" spans="1:13" ht="15" customHeight="1" x14ac:dyDescent="0.5">
      <c r="A2" s="55" t="s">
        <v>172</v>
      </c>
      <c r="E2" s="53"/>
    </row>
    <row r="3" spans="1:13" ht="15" customHeight="1" x14ac:dyDescent="0.5">
      <c r="A3" s="56" t="s">
        <v>191</v>
      </c>
      <c r="B3" s="57"/>
      <c r="C3" s="57"/>
      <c r="D3" s="57"/>
      <c r="E3" s="58"/>
      <c r="F3" s="57"/>
      <c r="G3" s="59"/>
      <c r="H3" s="59"/>
      <c r="I3" s="59"/>
      <c r="J3" s="59"/>
      <c r="K3" s="59"/>
      <c r="L3" s="59"/>
      <c r="M3" s="59"/>
    </row>
    <row r="4" spans="1:13" ht="15" customHeight="1" x14ac:dyDescent="0.5">
      <c r="A4" s="60"/>
      <c r="B4" s="61"/>
      <c r="C4" s="61"/>
      <c r="D4" s="61"/>
      <c r="E4" s="62"/>
      <c r="F4" s="61"/>
      <c r="G4" s="63"/>
      <c r="H4" s="63"/>
      <c r="I4" s="63"/>
      <c r="J4" s="63"/>
      <c r="K4" s="63"/>
      <c r="L4" s="63"/>
      <c r="M4" s="63"/>
    </row>
    <row r="5" spans="1:13" ht="15" customHeight="1" x14ac:dyDescent="0.5">
      <c r="E5" s="64"/>
      <c r="F5" s="55"/>
      <c r="G5" s="65"/>
      <c r="H5" s="65"/>
      <c r="I5" s="65"/>
      <c r="J5" s="65"/>
      <c r="K5" s="65"/>
      <c r="L5" s="65"/>
      <c r="M5" s="65"/>
    </row>
    <row r="6" spans="1:13" ht="15" customHeight="1" x14ac:dyDescent="0.5">
      <c r="A6" s="60"/>
      <c r="B6" s="61"/>
      <c r="C6" s="61"/>
      <c r="D6" s="61"/>
      <c r="E6" s="62"/>
      <c r="F6" s="61"/>
      <c r="G6" s="182" t="s">
        <v>48</v>
      </c>
      <c r="H6" s="182"/>
      <c r="I6" s="182"/>
      <c r="J6" s="65"/>
      <c r="K6" s="182" t="s">
        <v>72</v>
      </c>
      <c r="L6" s="182"/>
      <c r="M6" s="182"/>
    </row>
    <row r="7" spans="1:13" ht="15" customHeight="1" x14ac:dyDescent="0.5">
      <c r="A7" s="60"/>
      <c r="B7" s="61"/>
      <c r="C7" s="61"/>
      <c r="D7" s="61"/>
      <c r="E7" s="62"/>
      <c r="F7" s="61"/>
      <c r="G7" s="181" t="s">
        <v>49</v>
      </c>
      <c r="H7" s="181"/>
      <c r="I7" s="181"/>
      <c r="J7" s="65"/>
      <c r="K7" s="181" t="s">
        <v>49</v>
      </c>
      <c r="L7" s="181"/>
      <c r="M7" s="181"/>
    </row>
    <row r="8" spans="1:13" ht="15" customHeight="1" x14ac:dyDescent="0.5">
      <c r="E8" s="53"/>
      <c r="G8" s="65" t="s">
        <v>50</v>
      </c>
      <c r="H8" s="65"/>
      <c r="I8" s="65" t="s">
        <v>50</v>
      </c>
      <c r="J8" s="66"/>
      <c r="K8" s="65" t="s">
        <v>50</v>
      </c>
      <c r="L8" s="65"/>
      <c r="M8" s="65" t="s">
        <v>50</v>
      </c>
    </row>
    <row r="9" spans="1:13" ht="15" customHeight="1" x14ac:dyDescent="0.5">
      <c r="E9" s="64"/>
      <c r="F9" s="55"/>
      <c r="G9" s="65" t="s">
        <v>171</v>
      </c>
      <c r="H9" s="65"/>
      <c r="I9" s="65" t="s">
        <v>171</v>
      </c>
      <c r="J9" s="65"/>
      <c r="K9" s="65" t="s">
        <v>171</v>
      </c>
      <c r="L9" s="65"/>
      <c r="M9" s="65" t="s">
        <v>171</v>
      </c>
    </row>
    <row r="10" spans="1:13" ht="15" customHeight="1" x14ac:dyDescent="0.5">
      <c r="E10" s="53"/>
      <c r="G10" s="65" t="s">
        <v>151</v>
      </c>
      <c r="H10" s="65"/>
      <c r="I10" s="65" t="s">
        <v>94</v>
      </c>
      <c r="K10" s="65" t="s">
        <v>151</v>
      </c>
      <c r="L10" s="65"/>
      <c r="M10" s="65" t="s">
        <v>94</v>
      </c>
    </row>
    <row r="11" spans="1:13" ht="15" customHeight="1" x14ac:dyDescent="0.5">
      <c r="E11" s="176" t="s">
        <v>173</v>
      </c>
      <c r="F11" s="55"/>
      <c r="G11" s="67" t="s">
        <v>1</v>
      </c>
      <c r="H11" s="65"/>
      <c r="I11" s="67" t="s">
        <v>1</v>
      </c>
      <c r="J11" s="68"/>
      <c r="K11" s="67" t="s">
        <v>1</v>
      </c>
      <c r="L11" s="65"/>
      <c r="M11" s="67" t="s">
        <v>1</v>
      </c>
    </row>
    <row r="12" spans="1:13" ht="12.2" customHeight="1" x14ac:dyDescent="0.5">
      <c r="A12" s="69"/>
      <c r="E12" s="53"/>
      <c r="G12" s="70"/>
      <c r="I12" s="70"/>
      <c r="K12" s="70"/>
      <c r="M12" s="70"/>
    </row>
    <row r="13" spans="1:13" ht="15" customHeight="1" x14ac:dyDescent="0.5">
      <c r="A13" s="52" t="s">
        <v>174</v>
      </c>
      <c r="E13" s="53"/>
      <c r="G13" s="70">
        <v>677376977</v>
      </c>
      <c r="I13" s="133">
        <v>666869112</v>
      </c>
      <c r="J13" s="71"/>
      <c r="K13" s="70">
        <v>505997585</v>
      </c>
      <c r="L13" s="52"/>
      <c r="M13" s="133">
        <v>481683223</v>
      </c>
    </row>
    <row r="14" spans="1:13" ht="15" customHeight="1" x14ac:dyDescent="0.5">
      <c r="A14" s="69" t="s">
        <v>119</v>
      </c>
      <c r="E14" s="53"/>
      <c r="G14" s="72">
        <v>18086862</v>
      </c>
      <c r="I14" s="134">
        <v>21493887</v>
      </c>
      <c r="J14" s="71"/>
      <c r="K14" s="72">
        <v>0</v>
      </c>
      <c r="L14" s="52"/>
      <c r="M14" s="134">
        <v>0</v>
      </c>
    </row>
    <row r="15" spans="1:13" ht="12.2" customHeight="1" x14ac:dyDescent="0.5">
      <c r="A15" s="69"/>
      <c r="E15" s="53"/>
      <c r="G15" s="70"/>
      <c r="I15" s="70"/>
      <c r="K15" s="70"/>
      <c r="M15" s="70"/>
    </row>
    <row r="16" spans="1:13" ht="15" customHeight="1" x14ac:dyDescent="0.5">
      <c r="A16" s="73" t="s">
        <v>128</v>
      </c>
      <c r="E16" s="53"/>
      <c r="G16" s="72">
        <f>SUM(G13:G14)</f>
        <v>695463839</v>
      </c>
      <c r="I16" s="72">
        <f>SUM(I13:I14)</f>
        <v>688362999</v>
      </c>
      <c r="K16" s="72">
        <f>SUM(K13:K14)</f>
        <v>505997585</v>
      </c>
      <c r="M16" s="72">
        <f>SUM(M13:M14)</f>
        <v>481683223</v>
      </c>
    </row>
    <row r="17" spans="1:14" ht="12.2" customHeight="1" x14ac:dyDescent="0.5">
      <c r="A17" s="73"/>
      <c r="E17" s="53"/>
      <c r="G17" s="70"/>
      <c r="H17" s="63"/>
      <c r="I17" s="70"/>
      <c r="J17" s="63"/>
      <c r="K17" s="70"/>
      <c r="L17" s="63"/>
      <c r="M17" s="70"/>
    </row>
    <row r="18" spans="1:14" ht="15" customHeight="1" x14ac:dyDescent="0.5">
      <c r="A18" s="52" t="s">
        <v>139</v>
      </c>
      <c r="E18" s="53"/>
      <c r="G18" s="70">
        <v>-387259470</v>
      </c>
      <c r="I18" s="136">
        <v>-401364350</v>
      </c>
      <c r="J18" s="71"/>
      <c r="K18" s="70">
        <v>-314048694</v>
      </c>
      <c r="L18" s="52"/>
      <c r="M18" s="70">
        <v>-310325286</v>
      </c>
    </row>
    <row r="19" spans="1:14" ht="15" customHeight="1" x14ac:dyDescent="0.5">
      <c r="A19" s="69" t="s">
        <v>129</v>
      </c>
      <c r="E19" s="53"/>
      <c r="G19" s="72">
        <v>-27752066</v>
      </c>
      <c r="I19" s="134">
        <v>-27666602</v>
      </c>
      <c r="J19" s="71"/>
      <c r="K19" s="72">
        <v>0</v>
      </c>
      <c r="L19" s="52"/>
      <c r="M19" s="72">
        <v>0</v>
      </c>
    </row>
    <row r="20" spans="1:14" ht="12.2" customHeight="1" x14ac:dyDescent="0.5">
      <c r="A20" s="69"/>
      <c r="E20" s="53"/>
      <c r="G20" s="70"/>
      <c r="H20" s="63"/>
      <c r="I20" s="70"/>
      <c r="J20" s="63"/>
      <c r="K20" s="70"/>
      <c r="L20" s="63"/>
      <c r="M20" s="70"/>
    </row>
    <row r="21" spans="1:14" ht="15" customHeight="1" x14ac:dyDescent="0.5">
      <c r="A21" s="73" t="s">
        <v>130</v>
      </c>
      <c r="G21" s="72">
        <f>SUM(G18:G19)</f>
        <v>-415011536</v>
      </c>
      <c r="H21" s="52"/>
      <c r="I21" s="72">
        <f>SUM(I18:I19)</f>
        <v>-429030952</v>
      </c>
      <c r="J21" s="52"/>
      <c r="K21" s="72">
        <f>SUM(K18:K19)</f>
        <v>-314048694</v>
      </c>
      <c r="L21" s="52"/>
      <c r="M21" s="72">
        <f>SUM(M18:M19)</f>
        <v>-310325286</v>
      </c>
    </row>
    <row r="22" spans="1:14" ht="12.2" customHeight="1" x14ac:dyDescent="0.5">
      <c r="A22" s="60"/>
      <c r="B22" s="61"/>
      <c r="C22" s="61"/>
      <c r="D22" s="61"/>
      <c r="E22" s="62"/>
      <c r="F22" s="61"/>
      <c r="H22" s="63"/>
      <c r="J22" s="63"/>
      <c r="L22" s="63"/>
    </row>
    <row r="23" spans="1:14" ht="15" customHeight="1" x14ac:dyDescent="0.5">
      <c r="A23" s="55" t="s">
        <v>22</v>
      </c>
      <c r="E23" s="53"/>
      <c r="G23" s="54">
        <f>SUM(G21,G16)</f>
        <v>280452303</v>
      </c>
      <c r="I23" s="54">
        <f>SUM(I21,I16)</f>
        <v>259332047</v>
      </c>
      <c r="K23" s="54">
        <f t="shared" ref="K23:M23" si="0">SUM(K21,K16)</f>
        <v>191948891</v>
      </c>
      <c r="M23" s="54">
        <f t="shared" si="0"/>
        <v>171357937</v>
      </c>
    </row>
    <row r="24" spans="1:14" ht="15" customHeight="1" x14ac:dyDescent="0.5">
      <c r="A24" s="52" t="s">
        <v>196</v>
      </c>
      <c r="E24" s="53">
        <v>12</v>
      </c>
      <c r="G24" s="54">
        <v>0</v>
      </c>
      <c r="I24" s="135">
        <v>0</v>
      </c>
      <c r="K24" s="54">
        <v>65785029</v>
      </c>
      <c r="M24" s="135">
        <v>0</v>
      </c>
    </row>
    <row r="25" spans="1:14" ht="15" customHeight="1" x14ac:dyDescent="0.5">
      <c r="A25" s="52" t="s">
        <v>55</v>
      </c>
      <c r="E25" s="53"/>
      <c r="G25" s="70">
        <v>200862</v>
      </c>
      <c r="H25" s="63"/>
      <c r="I25" s="135">
        <v>2216664</v>
      </c>
      <c r="J25" s="63"/>
      <c r="K25" s="70">
        <v>10982066</v>
      </c>
      <c r="L25" s="63"/>
      <c r="M25" s="135">
        <v>9595094</v>
      </c>
    </row>
    <row r="26" spans="1:14" ht="15" customHeight="1" x14ac:dyDescent="0.5">
      <c r="A26" s="52" t="s">
        <v>23</v>
      </c>
      <c r="E26" s="53"/>
      <c r="G26" s="70">
        <v>-46214061</v>
      </c>
      <c r="H26" s="70"/>
      <c r="I26" s="136">
        <v>-53373647</v>
      </c>
      <c r="J26" s="70"/>
      <c r="K26" s="74">
        <v>-33210062</v>
      </c>
      <c r="M26" s="136">
        <v>-36029955</v>
      </c>
    </row>
    <row r="27" spans="1:14" ht="15" customHeight="1" x14ac:dyDescent="0.5">
      <c r="A27" s="52" t="s">
        <v>24</v>
      </c>
      <c r="E27" s="53"/>
      <c r="G27" s="70">
        <v>-136175172</v>
      </c>
      <c r="H27" s="70"/>
      <c r="I27" s="136">
        <v>-92547713</v>
      </c>
      <c r="J27" s="70"/>
      <c r="K27" s="70">
        <v>-80928008</v>
      </c>
      <c r="L27" s="63"/>
      <c r="M27" s="136">
        <v>-57119995</v>
      </c>
    </row>
    <row r="28" spans="1:14" ht="12.2" customHeight="1" x14ac:dyDescent="0.5">
      <c r="A28" s="52" t="s">
        <v>25</v>
      </c>
      <c r="E28" s="53"/>
      <c r="G28" s="72">
        <v>-7519819</v>
      </c>
      <c r="I28" s="137">
        <v>-4847876</v>
      </c>
      <c r="K28" s="72">
        <v>-5049334</v>
      </c>
      <c r="M28" s="137">
        <v>-2367353</v>
      </c>
    </row>
    <row r="29" spans="1:14" ht="15" customHeight="1" x14ac:dyDescent="0.5">
      <c r="E29" s="53"/>
      <c r="G29" s="75"/>
      <c r="I29" s="75"/>
      <c r="K29" s="75"/>
      <c r="M29" s="75"/>
    </row>
    <row r="30" spans="1:14" ht="15" customHeight="1" x14ac:dyDescent="0.5">
      <c r="A30" s="55" t="s">
        <v>30</v>
      </c>
      <c r="E30" s="53"/>
      <c r="G30" s="75">
        <f>SUM(G23:G28)</f>
        <v>90744113</v>
      </c>
      <c r="I30" s="75">
        <f>SUM(I23:I28)</f>
        <v>110779475</v>
      </c>
      <c r="K30" s="75">
        <f>SUM(K23:K28)</f>
        <v>149528582</v>
      </c>
      <c r="M30" s="75">
        <f>SUM(M23:M28)</f>
        <v>85435728</v>
      </c>
    </row>
    <row r="31" spans="1:14" ht="12.2" customHeight="1" x14ac:dyDescent="0.5">
      <c r="A31" s="52" t="s">
        <v>26</v>
      </c>
      <c r="E31" s="53"/>
      <c r="G31" s="72">
        <v>-30827550</v>
      </c>
      <c r="H31" s="63"/>
      <c r="I31" s="72">
        <v>-23236351</v>
      </c>
      <c r="J31" s="63"/>
      <c r="K31" s="72">
        <v>-29317240</v>
      </c>
      <c r="M31" s="72">
        <v>-17669262</v>
      </c>
    </row>
    <row r="32" spans="1:14" s="61" customFormat="1" ht="15" customHeight="1" x14ac:dyDescent="0.5">
      <c r="A32" s="52"/>
      <c r="B32" s="52"/>
      <c r="C32" s="52"/>
      <c r="D32" s="52"/>
      <c r="E32" s="53"/>
      <c r="F32" s="52"/>
      <c r="G32" s="63"/>
      <c r="H32" s="54"/>
      <c r="I32" s="63"/>
      <c r="J32" s="54"/>
      <c r="K32" s="63"/>
      <c r="L32" s="54"/>
      <c r="M32" s="63"/>
      <c r="N32" s="52"/>
    </row>
    <row r="33" spans="1:14" ht="12.2" customHeight="1" thickBot="1" x14ac:dyDescent="0.55000000000000004">
      <c r="A33" s="60" t="s">
        <v>77</v>
      </c>
      <c r="B33" s="61"/>
      <c r="C33" s="61"/>
      <c r="D33" s="61"/>
      <c r="E33" s="62"/>
      <c r="F33" s="61"/>
      <c r="G33" s="127">
        <f>SUM(G29:G31)</f>
        <v>59916563</v>
      </c>
      <c r="H33" s="63"/>
      <c r="I33" s="127">
        <f>SUM(I29:I31)</f>
        <v>87543124</v>
      </c>
      <c r="J33" s="63"/>
      <c r="K33" s="127">
        <f>SUM(K29:K31)</f>
        <v>120211342</v>
      </c>
      <c r="L33" s="63"/>
      <c r="M33" s="127">
        <f>SUM(M29:M31)</f>
        <v>67766466</v>
      </c>
      <c r="N33" s="61"/>
    </row>
    <row r="34" spans="1:14" ht="15" customHeight="1" thickTop="1" x14ac:dyDescent="0.5">
      <c r="A34" s="60"/>
      <c r="B34" s="61"/>
      <c r="C34" s="61"/>
      <c r="D34" s="61"/>
      <c r="E34" s="62"/>
      <c r="F34" s="61"/>
      <c r="H34" s="63"/>
      <c r="J34" s="63"/>
      <c r="L34" s="63"/>
    </row>
    <row r="35" spans="1:14" ht="15" customHeight="1" x14ac:dyDescent="0.5">
      <c r="A35" s="55" t="s">
        <v>63</v>
      </c>
      <c r="E35" s="53"/>
    </row>
    <row r="36" spans="1:14" ht="15" customHeight="1" x14ac:dyDescent="0.5">
      <c r="A36" s="76" t="s">
        <v>140</v>
      </c>
      <c r="E36" s="53"/>
    </row>
    <row r="37" spans="1:14" ht="12.2" customHeight="1" x14ac:dyDescent="0.5">
      <c r="B37" s="52" t="s">
        <v>65</v>
      </c>
      <c r="E37" s="62"/>
      <c r="F37" s="61"/>
      <c r="G37" s="72">
        <v>-4036688</v>
      </c>
      <c r="H37" s="63"/>
      <c r="I37" s="72">
        <v>30475</v>
      </c>
      <c r="J37" s="63"/>
      <c r="K37" s="59">
        <v>0</v>
      </c>
      <c r="L37" s="63"/>
      <c r="M37" s="59">
        <v>0</v>
      </c>
    </row>
    <row r="38" spans="1:14" ht="15" customHeight="1" x14ac:dyDescent="0.5">
      <c r="E38" s="62"/>
      <c r="F38" s="61"/>
      <c r="G38" s="70"/>
      <c r="H38" s="63"/>
      <c r="I38" s="70"/>
      <c r="J38" s="63"/>
      <c r="K38" s="63"/>
      <c r="L38" s="63"/>
      <c r="M38" s="63"/>
    </row>
    <row r="39" spans="1:14" ht="15" customHeight="1" x14ac:dyDescent="0.5">
      <c r="B39" s="52" t="s">
        <v>66</v>
      </c>
      <c r="E39" s="62"/>
      <c r="F39" s="61"/>
      <c r="H39" s="63"/>
      <c r="J39" s="63"/>
      <c r="L39" s="63"/>
    </row>
    <row r="40" spans="1:14" ht="12.2" customHeight="1" x14ac:dyDescent="0.5">
      <c r="C40" s="52" t="s">
        <v>64</v>
      </c>
      <c r="E40" s="62"/>
      <c r="F40" s="61"/>
      <c r="G40" s="59">
        <f>SUM(G37:G39)</f>
        <v>-4036688</v>
      </c>
      <c r="H40" s="63"/>
      <c r="I40" s="59">
        <f>SUM(I37:I39)</f>
        <v>30475</v>
      </c>
      <c r="J40" s="63"/>
      <c r="K40" s="59">
        <v>0</v>
      </c>
      <c r="L40" s="63"/>
      <c r="M40" s="59">
        <v>0</v>
      </c>
    </row>
    <row r="41" spans="1:14" ht="15" customHeight="1" x14ac:dyDescent="0.5">
      <c r="E41" s="62"/>
      <c r="F41" s="61"/>
      <c r="G41" s="63"/>
      <c r="H41" s="63"/>
      <c r="I41" s="63"/>
      <c r="J41" s="63"/>
      <c r="K41" s="63"/>
      <c r="L41" s="63"/>
      <c r="M41" s="63"/>
    </row>
    <row r="42" spans="1:14" ht="12.2" customHeight="1" x14ac:dyDescent="0.5">
      <c r="A42" s="55" t="s">
        <v>141</v>
      </c>
      <c r="B42" s="55"/>
      <c r="C42" s="55"/>
      <c r="D42" s="55"/>
      <c r="E42" s="62"/>
      <c r="F42" s="61"/>
      <c r="G42" s="59">
        <f>G40</f>
        <v>-4036688</v>
      </c>
      <c r="H42" s="63"/>
      <c r="I42" s="59">
        <f>I40</f>
        <v>30475</v>
      </c>
      <c r="J42" s="63"/>
      <c r="K42" s="59">
        <f>K40</f>
        <v>0</v>
      </c>
      <c r="L42" s="63"/>
      <c r="M42" s="59">
        <f>M40</f>
        <v>0</v>
      </c>
    </row>
    <row r="43" spans="1:14" ht="15" customHeight="1" x14ac:dyDescent="0.5">
      <c r="A43" s="55"/>
      <c r="B43" s="55"/>
      <c r="C43" s="55"/>
      <c r="D43" s="55"/>
      <c r="E43" s="62"/>
      <c r="F43" s="61"/>
      <c r="H43" s="63"/>
      <c r="J43" s="63"/>
      <c r="L43" s="63"/>
    </row>
    <row r="44" spans="1:14" ht="12.2" customHeight="1" thickBot="1" x14ac:dyDescent="0.55000000000000004">
      <c r="A44" s="55" t="s">
        <v>78</v>
      </c>
      <c r="E44" s="62"/>
      <c r="F44" s="61"/>
      <c r="G44" s="128">
        <f>SUM(G33,G42)</f>
        <v>55879875</v>
      </c>
      <c r="H44" s="63"/>
      <c r="I44" s="128">
        <f>SUM(I33,I42)</f>
        <v>87573599</v>
      </c>
      <c r="J44" s="63"/>
      <c r="K44" s="128">
        <f>SUM(K33,K42)</f>
        <v>120211342</v>
      </c>
      <c r="L44" s="63"/>
      <c r="M44" s="128">
        <f>SUM(M33,M42)</f>
        <v>67766466</v>
      </c>
    </row>
    <row r="45" spans="1:14" ht="15" customHeight="1" thickTop="1" x14ac:dyDescent="0.5">
      <c r="A45" s="60"/>
      <c r="B45" s="61"/>
      <c r="C45" s="61"/>
      <c r="D45" s="61"/>
      <c r="E45" s="62"/>
      <c r="F45" s="61"/>
      <c r="H45" s="63"/>
      <c r="J45" s="63"/>
      <c r="L45" s="63"/>
    </row>
    <row r="46" spans="1:14" ht="15" customHeight="1" x14ac:dyDescent="0.5">
      <c r="A46" s="60" t="s">
        <v>67</v>
      </c>
      <c r="B46" s="61"/>
      <c r="C46" s="61"/>
      <c r="D46" s="61"/>
      <c r="E46" s="62"/>
      <c r="F46" s="61"/>
      <c r="H46" s="63"/>
      <c r="J46" s="63"/>
      <c r="L46" s="63"/>
    </row>
    <row r="47" spans="1:14" ht="15" customHeight="1" x14ac:dyDescent="0.5">
      <c r="A47" s="52" t="s">
        <v>68</v>
      </c>
      <c r="E47" s="62"/>
      <c r="F47" s="61"/>
      <c r="G47" s="54">
        <f>G33-G49-G50</f>
        <v>59888974</v>
      </c>
      <c r="H47" s="63"/>
      <c r="I47" s="54">
        <f>I33-I49-I50</f>
        <v>88359571</v>
      </c>
      <c r="J47" s="63"/>
      <c r="K47" s="54">
        <f>K33-K49-K50</f>
        <v>120211342</v>
      </c>
      <c r="L47" s="63"/>
      <c r="M47" s="54">
        <f>M33-M49-M50</f>
        <v>67766466</v>
      </c>
    </row>
    <row r="48" spans="1:14" ht="15" customHeight="1" x14ac:dyDescent="0.5">
      <c r="A48" s="52" t="s">
        <v>175</v>
      </c>
      <c r="G48" s="52"/>
      <c r="H48" s="52"/>
      <c r="I48" s="52"/>
      <c r="J48" s="52"/>
      <c r="K48" s="52"/>
      <c r="L48" s="52"/>
      <c r="M48" s="52"/>
    </row>
    <row r="49" spans="1:13" ht="15" customHeight="1" x14ac:dyDescent="0.5">
      <c r="B49" s="52" t="s">
        <v>176</v>
      </c>
      <c r="E49" s="53"/>
      <c r="G49" s="63"/>
      <c r="H49" s="52"/>
      <c r="I49" s="63">
        <v>0</v>
      </c>
      <c r="J49" s="52"/>
      <c r="K49" s="63">
        <v>0</v>
      </c>
      <c r="L49" s="52"/>
      <c r="M49" s="63">
        <v>0</v>
      </c>
    </row>
    <row r="50" spans="1:13" ht="12.2" customHeight="1" x14ac:dyDescent="0.5">
      <c r="A50" s="52" t="s">
        <v>69</v>
      </c>
      <c r="E50" s="62"/>
      <c r="F50" s="61"/>
      <c r="G50" s="72">
        <v>27589</v>
      </c>
      <c r="H50" s="63"/>
      <c r="I50" s="72">
        <v>-816447</v>
      </c>
      <c r="J50" s="63"/>
      <c r="K50" s="59">
        <v>0</v>
      </c>
      <c r="L50" s="63"/>
      <c r="M50" s="59">
        <v>0</v>
      </c>
    </row>
    <row r="51" spans="1:13" ht="15" customHeight="1" x14ac:dyDescent="0.5">
      <c r="A51" s="60"/>
      <c r="B51" s="61"/>
      <c r="C51" s="61"/>
      <c r="D51" s="61"/>
      <c r="E51" s="62"/>
      <c r="F51" s="61"/>
      <c r="H51" s="63"/>
      <c r="J51" s="63"/>
      <c r="L51" s="63"/>
    </row>
    <row r="52" spans="1:13" ht="15" customHeight="1" thickBot="1" x14ac:dyDescent="0.55000000000000004">
      <c r="A52" s="60"/>
      <c r="B52" s="61"/>
      <c r="C52" s="61"/>
      <c r="D52" s="61"/>
      <c r="E52" s="62"/>
      <c r="F52" s="61"/>
      <c r="G52" s="128">
        <f>SUM(G47:G50)</f>
        <v>59916563</v>
      </c>
      <c r="H52" s="63"/>
      <c r="I52" s="128">
        <f>SUM(I47:I50)</f>
        <v>87543124</v>
      </c>
      <c r="J52" s="63"/>
      <c r="K52" s="128">
        <f>SUM(K47:K50)</f>
        <v>120211342</v>
      </c>
      <c r="L52" s="63"/>
      <c r="M52" s="128">
        <f>SUM(M47:M50)</f>
        <v>67766466</v>
      </c>
    </row>
    <row r="53" spans="1:13" ht="15" customHeight="1" thickTop="1" x14ac:dyDescent="0.5">
      <c r="A53" s="60"/>
      <c r="B53" s="61"/>
      <c r="C53" s="61"/>
      <c r="D53" s="61"/>
      <c r="E53" s="62"/>
      <c r="F53" s="61"/>
      <c r="H53" s="63"/>
      <c r="J53" s="63"/>
      <c r="L53" s="63"/>
    </row>
    <row r="54" spans="1:13" ht="11.25" customHeight="1" x14ac:dyDescent="0.5">
      <c r="A54" s="60"/>
      <c r="B54" s="61"/>
      <c r="C54" s="61"/>
      <c r="D54" s="61"/>
      <c r="E54" s="62"/>
      <c r="F54" s="61"/>
      <c r="H54" s="63"/>
      <c r="J54" s="63"/>
      <c r="L54" s="63"/>
    </row>
    <row r="55" spans="1:13" ht="15" customHeight="1" x14ac:dyDescent="0.5">
      <c r="A55" s="57" t="s">
        <v>76</v>
      </c>
      <c r="B55" s="57"/>
      <c r="C55" s="57"/>
      <c r="D55" s="57"/>
      <c r="E55" s="58"/>
      <c r="F55" s="57"/>
      <c r="G55" s="59"/>
      <c r="H55" s="59"/>
      <c r="I55" s="59"/>
      <c r="J55" s="59"/>
      <c r="K55" s="59"/>
      <c r="L55" s="59"/>
      <c r="M55" s="59"/>
    </row>
    <row r="56" spans="1:13" ht="15" customHeight="1" x14ac:dyDescent="0.5">
      <c r="A56" s="55" t="str">
        <f>A1</f>
        <v>R&amp;B Food Supply Public Company Limited</v>
      </c>
      <c r="E56" s="53"/>
    </row>
    <row r="57" spans="1:13" ht="15" customHeight="1" x14ac:dyDescent="0.5">
      <c r="A57" s="55" t="s">
        <v>172</v>
      </c>
      <c r="E57" s="53"/>
    </row>
    <row r="58" spans="1:13" ht="15" customHeight="1" x14ac:dyDescent="0.5">
      <c r="A58" s="56" t="s">
        <v>191</v>
      </c>
      <c r="B58" s="57"/>
      <c r="C58" s="57"/>
      <c r="D58" s="57"/>
      <c r="E58" s="58"/>
      <c r="F58" s="57"/>
      <c r="G58" s="59"/>
      <c r="H58" s="59"/>
      <c r="I58" s="59"/>
      <c r="J58" s="59"/>
      <c r="K58" s="59"/>
      <c r="L58" s="59"/>
      <c r="M58" s="59"/>
    </row>
    <row r="59" spans="1:13" ht="15" customHeight="1" x14ac:dyDescent="0.5">
      <c r="A59" s="60"/>
      <c r="B59" s="61"/>
      <c r="C59" s="61"/>
      <c r="D59" s="61"/>
      <c r="E59" s="62"/>
      <c r="F59" s="61"/>
      <c r="G59" s="63"/>
      <c r="H59" s="63"/>
      <c r="I59" s="63"/>
      <c r="J59" s="63"/>
      <c r="K59" s="63"/>
      <c r="L59" s="63"/>
      <c r="M59" s="63"/>
    </row>
    <row r="60" spans="1:13" ht="15" customHeight="1" x14ac:dyDescent="0.5">
      <c r="E60" s="64"/>
      <c r="F60" s="55"/>
      <c r="G60" s="65"/>
      <c r="H60" s="65"/>
      <c r="I60" s="65"/>
      <c r="J60" s="65"/>
      <c r="K60" s="65"/>
      <c r="L60" s="65"/>
      <c r="M60" s="65"/>
    </row>
    <row r="61" spans="1:13" ht="15" customHeight="1" x14ac:dyDescent="0.5">
      <c r="A61" s="60"/>
      <c r="B61" s="61"/>
      <c r="C61" s="61"/>
      <c r="D61" s="61"/>
      <c r="E61" s="62"/>
      <c r="F61" s="61"/>
      <c r="G61" s="182" t="s">
        <v>48</v>
      </c>
      <c r="H61" s="182"/>
      <c r="I61" s="182"/>
      <c r="J61" s="65"/>
      <c r="K61" s="182" t="s">
        <v>72</v>
      </c>
      <c r="L61" s="182"/>
      <c r="M61" s="182"/>
    </row>
    <row r="62" spans="1:13" ht="15" customHeight="1" x14ac:dyDescent="0.5">
      <c r="A62" s="60"/>
      <c r="B62" s="61"/>
      <c r="C62" s="61"/>
      <c r="D62" s="61"/>
      <c r="E62" s="62"/>
      <c r="F62" s="61"/>
      <c r="G62" s="181" t="s">
        <v>49</v>
      </c>
      <c r="H62" s="181"/>
      <c r="I62" s="181"/>
      <c r="J62" s="65"/>
      <c r="K62" s="181" t="s">
        <v>49</v>
      </c>
      <c r="L62" s="181"/>
      <c r="M62" s="181"/>
    </row>
    <row r="63" spans="1:13" ht="15" customHeight="1" x14ac:dyDescent="0.5">
      <c r="E63" s="53"/>
      <c r="G63" s="65" t="s">
        <v>50</v>
      </c>
      <c r="H63" s="65"/>
      <c r="I63" s="65" t="s">
        <v>50</v>
      </c>
      <c r="J63" s="66"/>
      <c r="K63" s="65" t="s">
        <v>50</v>
      </c>
      <c r="L63" s="65"/>
      <c r="M63" s="65" t="s">
        <v>50</v>
      </c>
    </row>
    <row r="64" spans="1:13" ht="15" customHeight="1" x14ac:dyDescent="0.5">
      <c r="E64" s="64"/>
      <c r="F64" s="55"/>
      <c r="G64" s="65" t="s">
        <v>171</v>
      </c>
      <c r="H64" s="65"/>
      <c r="I64" s="65" t="s">
        <v>171</v>
      </c>
      <c r="J64" s="65"/>
      <c r="K64" s="65" t="s">
        <v>171</v>
      </c>
      <c r="L64" s="65"/>
      <c r="M64" s="65" t="s">
        <v>171</v>
      </c>
    </row>
    <row r="65" spans="1:13" ht="15" customHeight="1" x14ac:dyDescent="0.5">
      <c r="E65" s="53"/>
      <c r="G65" s="65" t="s">
        <v>151</v>
      </c>
      <c r="H65" s="65"/>
      <c r="I65" s="65" t="s">
        <v>94</v>
      </c>
      <c r="K65" s="65" t="s">
        <v>151</v>
      </c>
      <c r="L65" s="65"/>
      <c r="M65" s="65" t="s">
        <v>94</v>
      </c>
    </row>
    <row r="66" spans="1:13" ht="15" customHeight="1" x14ac:dyDescent="0.5">
      <c r="E66" s="177"/>
      <c r="F66" s="55"/>
      <c r="G66" s="67" t="s">
        <v>1</v>
      </c>
      <c r="H66" s="65"/>
      <c r="I66" s="67" t="s">
        <v>1</v>
      </c>
      <c r="J66" s="68"/>
      <c r="K66" s="67" t="s">
        <v>1</v>
      </c>
      <c r="L66" s="65"/>
      <c r="M66" s="67" t="s">
        <v>1</v>
      </c>
    </row>
    <row r="67" spans="1:13" ht="15" customHeight="1" x14ac:dyDescent="0.5">
      <c r="A67" s="69"/>
      <c r="E67" s="53"/>
      <c r="G67" s="70"/>
      <c r="I67" s="70"/>
      <c r="K67" s="70"/>
      <c r="M67" s="70"/>
    </row>
    <row r="68" spans="1:13" ht="15" customHeight="1" x14ac:dyDescent="0.5">
      <c r="A68" s="60" t="s">
        <v>70</v>
      </c>
      <c r="B68" s="61"/>
      <c r="C68" s="61"/>
      <c r="D68" s="61"/>
      <c r="E68" s="62"/>
      <c r="F68" s="61"/>
      <c r="H68" s="63"/>
      <c r="J68" s="63"/>
      <c r="L68" s="63"/>
    </row>
    <row r="69" spans="1:13" ht="15" customHeight="1" x14ac:dyDescent="0.5">
      <c r="A69" s="52" t="s">
        <v>68</v>
      </c>
      <c r="E69" s="62"/>
      <c r="F69" s="61"/>
      <c r="G69" s="54">
        <f>G44-G71-G72</f>
        <v>55884274</v>
      </c>
      <c r="H69" s="63"/>
      <c r="I69" s="54">
        <f>I44-I71-I72</f>
        <v>88423932</v>
      </c>
      <c r="J69" s="63"/>
      <c r="K69" s="54">
        <f>K44-K71-K72</f>
        <v>120211342</v>
      </c>
      <c r="L69" s="63"/>
      <c r="M69" s="54">
        <f>M44-M71-M72</f>
        <v>67766466</v>
      </c>
    </row>
    <row r="70" spans="1:13" ht="15" customHeight="1" x14ac:dyDescent="0.5">
      <c r="A70" s="52" t="s">
        <v>175</v>
      </c>
      <c r="E70" s="62"/>
      <c r="F70" s="61"/>
      <c r="H70" s="63"/>
      <c r="J70" s="63"/>
      <c r="L70" s="63"/>
    </row>
    <row r="71" spans="1:13" ht="15" customHeight="1" x14ac:dyDescent="0.5">
      <c r="B71" s="52" t="s">
        <v>176</v>
      </c>
      <c r="E71" s="62"/>
      <c r="F71" s="61"/>
      <c r="G71" s="54">
        <v>0</v>
      </c>
      <c r="H71" s="63"/>
      <c r="I71" s="54">
        <v>0</v>
      </c>
      <c r="J71" s="63"/>
      <c r="K71" s="54">
        <v>0</v>
      </c>
      <c r="L71" s="63"/>
      <c r="M71" s="54">
        <v>0</v>
      </c>
    </row>
    <row r="72" spans="1:13" ht="15" customHeight="1" x14ac:dyDescent="0.5">
      <c r="A72" s="52" t="s">
        <v>69</v>
      </c>
      <c r="E72" s="62"/>
      <c r="F72" s="61"/>
      <c r="G72" s="59">
        <v>-4399</v>
      </c>
      <c r="H72" s="63"/>
      <c r="I72" s="59">
        <v>-850333</v>
      </c>
      <c r="J72" s="63"/>
      <c r="K72" s="59">
        <v>0</v>
      </c>
      <c r="L72" s="63"/>
      <c r="M72" s="59">
        <v>0</v>
      </c>
    </row>
    <row r="73" spans="1:13" ht="15" customHeight="1" x14ac:dyDescent="0.5">
      <c r="A73" s="60"/>
      <c r="B73" s="61"/>
      <c r="C73" s="61"/>
      <c r="D73" s="61"/>
      <c r="E73" s="62"/>
      <c r="F73" s="61"/>
      <c r="H73" s="63"/>
      <c r="J73" s="63"/>
      <c r="L73" s="63"/>
    </row>
    <row r="74" spans="1:13" ht="15" customHeight="1" thickBot="1" x14ac:dyDescent="0.55000000000000004">
      <c r="A74" s="60"/>
      <c r="B74" s="61"/>
      <c r="C74" s="61"/>
      <c r="D74" s="61"/>
      <c r="E74" s="62"/>
      <c r="F74" s="61"/>
      <c r="G74" s="128">
        <f>SUM(G69:G73)</f>
        <v>55879875</v>
      </c>
      <c r="H74" s="63"/>
      <c r="I74" s="128">
        <f>SUM(I69:I73)</f>
        <v>87573599</v>
      </c>
      <c r="J74" s="63"/>
      <c r="K74" s="128">
        <f>SUM(K69:K73)</f>
        <v>120211342</v>
      </c>
      <c r="L74" s="63"/>
      <c r="M74" s="128">
        <f>SUM(M69:M73)</f>
        <v>67766466</v>
      </c>
    </row>
    <row r="75" spans="1:13" ht="15" customHeight="1" thickTop="1" x14ac:dyDescent="0.5">
      <c r="A75" s="60"/>
      <c r="B75" s="61"/>
      <c r="C75" s="61"/>
      <c r="D75" s="61"/>
      <c r="E75" s="62"/>
      <c r="F75" s="61"/>
      <c r="H75" s="63"/>
      <c r="J75" s="63"/>
      <c r="L75" s="63"/>
    </row>
    <row r="76" spans="1:13" ht="15" customHeight="1" x14ac:dyDescent="0.5">
      <c r="A76" s="60" t="s">
        <v>71</v>
      </c>
      <c r="B76" s="61"/>
      <c r="C76" s="61"/>
      <c r="D76" s="61"/>
      <c r="E76" s="62"/>
      <c r="F76" s="61"/>
      <c r="H76" s="63"/>
      <c r="J76" s="63"/>
      <c r="L76" s="63"/>
    </row>
    <row r="77" spans="1:13" ht="15" customHeight="1" x14ac:dyDescent="0.5">
      <c r="A77" s="60"/>
      <c r="B77" s="61"/>
      <c r="C77" s="61"/>
      <c r="D77" s="61"/>
      <c r="E77" s="62"/>
      <c r="F77" s="61"/>
      <c r="H77" s="63"/>
      <c r="J77" s="63"/>
      <c r="L77" s="63"/>
    </row>
    <row r="78" spans="1:13" ht="15" customHeight="1" x14ac:dyDescent="0.5">
      <c r="A78" s="61" t="s">
        <v>177</v>
      </c>
      <c r="B78" s="61"/>
      <c r="C78" s="61"/>
      <c r="D78" s="61"/>
      <c r="E78" s="62"/>
      <c r="F78" s="61"/>
      <c r="H78" s="63"/>
      <c r="J78" s="63"/>
      <c r="L78" s="63"/>
    </row>
    <row r="79" spans="1:13" ht="15" customHeight="1" thickBot="1" x14ac:dyDescent="0.55000000000000004">
      <c r="A79" s="61"/>
      <c r="B79" s="61" t="s">
        <v>178</v>
      </c>
      <c r="C79" s="61"/>
      <c r="D79" s="61"/>
      <c r="E79" s="62"/>
      <c r="F79" s="61"/>
      <c r="G79" s="129">
        <f>G47/1480000000</f>
        <v>4.046552297297297E-2</v>
      </c>
      <c r="H79" s="77"/>
      <c r="I79" s="129">
        <v>0.06</v>
      </c>
      <c r="J79" s="77"/>
      <c r="K79" s="129">
        <f>K47/1480000000</f>
        <v>8.1223879729729734E-2</v>
      </c>
      <c r="L79" s="77"/>
      <c r="M79" s="129">
        <v>0.05</v>
      </c>
    </row>
    <row r="80" spans="1:13" ht="15" customHeight="1" thickTop="1" x14ac:dyDescent="0.5">
      <c r="A80" s="61"/>
      <c r="B80" s="61"/>
      <c r="C80" s="61"/>
      <c r="D80" s="61"/>
      <c r="E80" s="62"/>
      <c r="F80" s="61"/>
      <c r="G80" s="77"/>
      <c r="H80" s="77"/>
      <c r="I80" s="77"/>
      <c r="J80" s="77"/>
      <c r="K80" s="77"/>
      <c r="L80" s="77"/>
      <c r="M80" s="77"/>
    </row>
    <row r="81" spans="1:13" ht="15" customHeight="1" x14ac:dyDescent="0.5">
      <c r="A81" s="61"/>
      <c r="B81" s="61"/>
      <c r="C81" s="61"/>
      <c r="D81" s="61"/>
      <c r="E81" s="62"/>
      <c r="F81" s="61"/>
      <c r="G81" s="77"/>
      <c r="H81" s="77"/>
      <c r="I81" s="77"/>
      <c r="J81" s="77"/>
      <c r="K81" s="77"/>
      <c r="L81" s="77"/>
      <c r="M81" s="77"/>
    </row>
    <row r="82" spans="1:13" ht="15" customHeight="1" x14ac:dyDescent="0.5">
      <c r="A82" s="61"/>
      <c r="B82" s="61"/>
      <c r="C82" s="61"/>
      <c r="D82" s="61"/>
      <c r="E82" s="62"/>
      <c r="F82" s="61"/>
      <c r="G82" s="77"/>
      <c r="H82" s="77"/>
      <c r="I82" s="77"/>
      <c r="J82" s="77"/>
      <c r="K82" s="77"/>
      <c r="L82" s="77"/>
      <c r="M82" s="77"/>
    </row>
    <row r="83" spans="1:13" ht="15" customHeight="1" x14ac:dyDescent="0.5">
      <c r="A83" s="61"/>
      <c r="B83" s="61"/>
      <c r="C83" s="61"/>
      <c r="D83" s="61"/>
      <c r="E83" s="62"/>
      <c r="F83" s="61"/>
      <c r="G83" s="77"/>
      <c r="H83" s="77"/>
      <c r="I83" s="77"/>
      <c r="J83" s="77"/>
      <c r="K83" s="77"/>
      <c r="L83" s="77"/>
      <c r="M83" s="77"/>
    </row>
    <row r="84" spans="1:13" ht="15" customHeight="1" x14ac:dyDescent="0.5">
      <c r="A84" s="61"/>
      <c r="B84" s="61"/>
      <c r="C84" s="61"/>
      <c r="D84" s="61"/>
      <c r="E84" s="62"/>
      <c r="F84" s="61"/>
      <c r="G84" s="77"/>
      <c r="H84" s="77"/>
      <c r="I84" s="77"/>
      <c r="J84" s="77"/>
      <c r="K84" s="77"/>
      <c r="L84" s="77"/>
      <c r="M84" s="77"/>
    </row>
    <row r="85" spans="1:13" ht="15" customHeight="1" x14ac:dyDescent="0.5">
      <c r="A85" s="61"/>
      <c r="B85" s="61"/>
      <c r="C85" s="61"/>
      <c r="D85" s="61"/>
      <c r="E85" s="62"/>
      <c r="F85" s="61"/>
      <c r="G85" s="77"/>
      <c r="H85" s="77"/>
      <c r="I85" s="77"/>
      <c r="J85" s="77"/>
      <c r="K85" s="77"/>
      <c r="L85" s="77"/>
      <c r="M85" s="77"/>
    </row>
    <row r="86" spans="1:13" ht="15" customHeight="1" x14ac:dyDescent="0.5">
      <c r="A86" s="61"/>
      <c r="B86" s="61"/>
      <c r="C86" s="61"/>
      <c r="D86" s="61"/>
      <c r="E86" s="62"/>
      <c r="F86" s="61"/>
      <c r="G86" s="77"/>
      <c r="H86" s="77"/>
      <c r="I86" s="77"/>
      <c r="J86" s="77"/>
      <c r="K86" s="77"/>
      <c r="L86" s="77"/>
      <c r="M86" s="77"/>
    </row>
    <row r="87" spans="1:13" ht="15" customHeight="1" x14ac:dyDescent="0.5">
      <c r="A87" s="61"/>
      <c r="B87" s="61"/>
      <c r="C87" s="61"/>
      <c r="D87" s="61"/>
      <c r="E87" s="62"/>
      <c r="F87" s="61"/>
      <c r="G87" s="77"/>
      <c r="H87" s="77"/>
      <c r="I87" s="77"/>
      <c r="J87" s="77"/>
      <c r="K87" s="77"/>
      <c r="L87" s="77"/>
      <c r="M87" s="77"/>
    </row>
    <row r="88" spans="1:13" ht="15" customHeight="1" x14ac:dyDescent="0.5">
      <c r="A88" s="61"/>
      <c r="B88" s="61"/>
      <c r="C88" s="61"/>
      <c r="D88" s="61"/>
      <c r="E88" s="62"/>
      <c r="F88" s="61"/>
      <c r="G88" s="77"/>
      <c r="H88" s="77"/>
      <c r="I88" s="77"/>
      <c r="J88" s="77"/>
      <c r="K88" s="77"/>
      <c r="L88" s="77"/>
      <c r="M88" s="77"/>
    </row>
    <row r="89" spans="1:13" ht="15" customHeight="1" x14ac:dyDescent="0.5">
      <c r="A89" s="61"/>
      <c r="B89" s="61"/>
      <c r="C89" s="61"/>
      <c r="D89" s="61"/>
      <c r="E89" s="62"/>
      <c r="F89" s="61"/>
      <c r="G89" s="77"/>
      <c r="H89" s="77"/>
      <c r="I89" s="77"/>
      <c r="J89" s="77"/>
      <c r="K89" s="77"/>
      <c r="L89" s="77"/>
      <c r="M89" s="77"/>
    </row>
    <row r="90" spans="1:13" ht="15" customHeight="1" x14ac:dyDescent="0.5">
      <c r="A90" s="61"/>
      <c r="B90" s="61"/>
      <c r="C90" s="61"/>
      <c r="D90" s="61"/>
      <c r="E90" s="62"/>
      <c r="F90" s="61"/>
      <c r="G90" s="77"/>
      <c r="H90" s="77"/>
      <c r="I90" s="77"/>
      <c r="J90" s="77"/>
      <c r="K90" s="77"/>
      <c r="L90" s="77"/>
      <c r="M90" s="77"/>
    </row>
    <row r="91" spans="1:13" ht="15" customHeight="1" x14ac:dyDescent="0.5">
      <c r="A91" s="61"/>
      <c r="B91" s="61"/>
      <c r="C91" s="61"/>
      <c r="D91" s="61"/>
      <c r="E91" s="62"/>
      <c r="F91" s="61"/>
      <c r="G91" s="77"/>
      <c r="H91" s="77"/>
      <c r="I91" s="77"/>
      <c r="J91" s="77"/>
      <c r="K91" s="77"/>
      <c r="L91" s="77"/>
      <c r="M91" s="77"/>
    </row>
    <row r="92" spans="1:13" ht="15" customHeight="1" x14ac:dyDescent="0.5">
      <c r="A92" s="61"/>
      <c r="B92" s="61"/>
      <c r="C92" s="61"/>
      <c r="D92" s="61"/>
      <c r="E92" s="62"/>
      <c r="F92" s="61"/>
      <c r="G92" s="77"/>
      <c r="H92" s="77"/>
      <c r="I92" s="77"/>
      <c r="J92" s="77"/>
      <c r="K92" s="77"/>
      <c r="L92" s="77"/>
      <c r="M92" s="77"/>
    </row>
    <row r="93" spans="1:13" ht="15" customHeight="1" x14ac:dyDescent="0.5">
      <c r="A93" s="61"/>
      <c r="B93" s="61"/>
      <c r="C93" s="61"/>
      <c r="D93" s="61"/>
      <c r="E93" s="62"/>
      <c r="F93" s="61"/>
      <c r="G93" s="77"/>
      <c r="H93" s="77"/>
      <c r="I93" s="77"/>
      <c r="J93" s="77"/>
      <c r="K93" s="77"/>
      <c r="L93" s="77"/>
      <c r="M93" s="77"/>
    </row>
    <row r="94" spans="1:13" ht="15" customHeight="1" x14ac:dyDescent="0.5">
      <c r="A94" s="61"/>
      <c r="B94" s="61"/>
      <c r="C94" s="61"/>
      <c r="D94" s="61"/>
      <c r="E94" s="62"/>
      <c r="F94" s="61"/>
      <c r="G94" s="77"/>
      <c r="H94" s="77"/>
      <c r="I94" s="77"/>
      <c r="J94" s="77"/>
      <c r="K94" s="77"/>
      <c r="L94" s="77"/>
      <c r="M94" s="77"/>
    </row>
    <row r="95" spans="1:13" ht="15" customHeight="1" x14ac:dyDescent="0.5">
      <c r="A95" s="61"/>
      <c r="B95" s="61"/>
      <c r="C95" s="61"/>
      <c r="D95" s="61"/>
      <c r="E95" s="62"/>
      <c r="F95" s="61"/>
      <c r="G95" s="77"/>
      <c r="H95" s="77"/>
      <c r="I95" s="77"/>
      <c r="J95" s="77"/>
      <c r="K95" s="77"/>
      <c r="L95" s="77"/>
      <c r="M95" s="77"/>
    </row>
    <row r="96" spans="1:13" ht="15" customHeight="1" x14ac:dyDescent="0.5">
      <c r="A96" s="61"/>
      <c r="B96" s="61"/>
      <c r="C96" s="61"/>
      <c r="D96" s="61"/>
      <c r="E96" s="62"/>
      <c r="F96" s="61"/>
      <c r="G96" s="77"/>
      <c r="H96" s="77"/>
      <c r="I96" s="77"/>
      <c r="J96" s="77"/>
      <c r="K96" s="77"/>
      <c r="L96" s="77"/>
      <c r="M96" s="77"/>
    </row>
    <row r="97" spans="1:14" ht="15" customHeight="1" x14ac:dyDescent="0.5">
      <c r="A97" s="61"/>
      <c r="B97" s="61"/>
      <c r="C97" s="61"/>
      <c r="D97" s="61"/>
      <c r="E97" s="62"/>
      <c r="F97" s="61"/>
      <c r="G97" s="77"/>
      <c r="H97" s="77"/>
      <c r="I97" s="77"/>
      <c r="J97" s="77"/>
      <c r="K97" s="77"/>
      <c r="L97" s="77"/>
      <c r="M97" s="77"/>
    </row>
    <row r="98" spans="1:14" ht="15" customHeight="1" x14ac:dyDescent="0.5">
      <c r="A98" s="61"/>
      <c r="B98" s="61"/>
      <c r="C98" s="61"/>
      <c r="D98" s="61"/>
      <c r="E98" s="62"/>
      <c r="F98" s="61"/>
      <c r="G98" s="77"/>
      <c r="H98" s="77"/>
      <c r="I98" s="77"/>
      <c r="J98" s="77"/>
      <c r="K98" s="77"/>
      <c r="L98" s="77"/>
      <c r="M98" s="77"/>
    </row>
    <row r="99" spans="1:14" ht="15" customHeight="1" x14ac:dyDescent="0.5">
      <c r="A99" s="61"/>
      <c r="B99" s="61"/>
      <c r="C99" s="61"/>
      <c r="D99" s="61"/>
      <c r="E99" s="62"/>
      <c r="F99" s="61"/>
      <c r="G99" s="77"/>
      <c r="H99" s="77"/>
      <c r="I99" s="77"/>
      <c r="J99" s="77"/>
      <c r="K99" s="77"/>
      <c r="L99" s="77"/>
      <c r="M99" s="77"/>
    </row>
    <row r="100" spans="1:14" ht="15" customHeight="1" x14ac:dyDescent="0.5">
      <c r="A100" s="61"/>
      <c r="B100" s="61"/>
      <c r="C100" s="61"/>
      <c r="D100" s="61"/>
      <c r="E100" s="62"/>
      <c r="F100" s="61"/>
      <c r="G100" s="77"/>
      <c r="H100" s="77"/>
      <c r="I100" s="77"/>
      <c r="J100" s="77"/>
      <c r="K100" s="77"/>
      <c r="L100" s="77"/>
      <c r="M100" s="77"/>
    </row>
    <row r="101" spans="1:14" ht="15" customHeight="1" x14ac:dyDescent="0.5">
      <c r="A101" s="61"/>
      <c r="B101" s="61"/>
      <c r="C101" s="61"/>
      <c r="D101" s="61"/>
      <c r="E101" s="62"/>
      <c r="F101" s="61"/>
      <c r="G101" s="77"/>
      <c r="H101" s="77"/>
      <c r="I101" s="77"/>
      <c r="J101" s="77"/>
      <c r="K101" s="77"/>
      <c r="L101" s="77"/>
      <c r="M101" s="77"/>
    </row>
    <row r="102" spans="1:14" s="61" customFormat="1" ht="15" customHeight="1" x14ac:dyDescent="0.5">
      <c r="E102" s="62"/>
      <c r="G102" s="77"/>
      <c r="H102" s="77"/>
      <c r="I102" s="77"/>
      <c r="J102" s="77"/>
      <c r="K102" s="77"/>
      <c r="L102" s="77"/>
      <c r="M102" s="77"/>
      <c r="N102" s="52"/>
    </row>
    <row r="103" spans="1:14" s="61" customFormat="1" ht="15" customHeight="1" x14ac:dyDescent="0.5">
      <c r="G103" s="63"/>
      <c r="H103" s="63"/>
      <c r="I103" s="63"/>
      <c r="J103" s="63"/>
      <c r="K103" s="63"/>
      <c r="L103" s="63"/>
      <c r="M103" s="63"/>
    </row>
    <row r="104" spans="1:14" s="61" customFormat="1" ht="15" customHeight="1" x14ac:dyDescent="0.5">
      <c r="G104" s="63"/>
      <c r="H104" s="63"/>
      <c r="I104" s="63"/>
      <c r="J104" s="63"/>
      <c r="K104" s="63"/>
      <c r="L104" s="63"/>
      <c r="M104" s="63"/>
    </row>
    <row r="105" spans="1:14" s="61" customFormat="1" ht="12.2" customHeight="1" x14ac:dyDescent="0.5">
      <c r="G105" s="63"/>
      <c r="H105" s="63"/>
      <c r="I105" s="63"/>
      <c r="J105" s="63"/>
      <c r="K105" s="63"/>
      <c r="L105" s="63"/>
      <c r="M105" s="63"/>
    </row>
    <row r="106" spans="1:14" ht="21.75" customHeight="1" x14ac:dyDescent="0.5">
      <c r="A106" s="61"/>
      <c r="B106" s="61"/>
      <c r="C106" s="61"/>
      <c r="D106" s="61"/>
      <c r="E106" s="61"/>
      <c r="F106" s="61"/>
      <c r="G106" s="63"/>
      <c r="H106" s="63"/>
      <c r="I106" s="63"/>
      <c r="J106" s="63"/>
      <c r="K106" s="63"/>
      <c r="L106" s="63"/>
      <c r="M106" s="63"/>
      <c r="N106" s="61"/>
    </row>
    <row r="107" spans="1:14" ht="15" customHeight="1" x14ac:dyDescent="0.5">
      <c r="A107" s="57" t="s">
        <v>76</v>
      </c>
      <c r="B107" s="57"/>
      <c r="C107" s="57"/>
      <c r="D107" s="57"/>
      <c r="E107" s="57"/>
      <c r="F107" s="57"/>
      <c r="G107" s="59"/>
      <c r="H107" s="59"/>
      <c r="I107" s="59"/>
      <c r="J107" s="59"/>
      <c r="K107" s="59"/>
      <c r="L107" s="59"/>
      <c r="M107" s="59"/>
    </row>
    <row r="108" spans="1:14" ht="15" customHeight="1" x14ac:dyDescent="0.5">
      <c r="E108" s="53"/>
    </row>
    <row r="109" spans="1:14" ht="15" customHeight="1" x14ac:dyDescent="0.5">
      <c r="E109" s="53"/>
    </row>
    <row r="110" spans="1:14" ht="15" customHeight="1" x14ac:dyDescent="0.5">
      <c r="E110" s="53"/>
    </row>
    <row r="111" spans="1:14" ht="15" customHeight="1" x14ac:dyDescent="0.5">
      <c r="E111" s="53"/>
    </row>
    <row r="112" spans="1:14" ht="15" customHeight="1" x14ac:dyDescent="0.5">
      <c r="E112" s="53"/>
    </row>
    <row r="113" spans="5:5" ht="15" customHeight="1" x14ac:dyDescent="0.5">
      <c r="E113" s="53"/>
    </row>
    <row r="114" spans="5:5" ht="15" customHeight="1" x14ac:dyDescent="0.5">
      <c r="E114" s="53"/>
    </row>
    <row r="115" spans="5:5" ht="15" customHeight="1" x14ac:dyDescent="0.5">
      <c r="E115" s="53"/>
    </row>
    <row r="116" spans="5:5" ht="15" customHeight="1" x14ac:dyDescent="0.5">
      <c r="E116" s="53"/>
    </row>
    <row r="117" spans="5:5" ht="15" customHeight="1" x14ac:dyDescent="0.5">
      <c r="E117" s="53"/>
    </row>
    <row r="118" spans="5:5" ht="15" customHeight="1" x14ac:dyDescent="0.5">
      <c r="E118" s="53"/>
    </row>
    <row r="119" spans="5:5" ht="15" customHeight="1" x14ac:dyDescent="0.5">
      <c r="E119" s="53"/>
    </row>
    <row r="120" spans="5:5" ht="15" customHeight="1" x14ac:dyDescent="0.5">
      <c r="E120" s="53"/>
    </row>
    <row r="121" spans="5:5" ht="15" customHeight="1" x14ac:dyDescent="0.5">
      <c r="E121" s="53"/>
    </row>
    <row r="122" spans="5:5" ht="15" customHeight="1" x14ac:dyDescent="0.5">
      <c r="E122" s="53"/>
    </row>
    <row r="123" spans="5:5" ht="15" customHeight="1" x14ac:dyDescent="0.5">
      <c r="E123" s="53"/>
    </row>
    <row r="124" spans="5:5" ht="15" customHeight="1" x14ac:dyDescent="0.5">
      <c r="E124" s="53"/>
    </row>
    <row r="125" spans="5:5" ht="15" customHeight="1" x14ac:dyDescent="0.5">
      <c r="E125" s="53"/>
    </row>
    <row r="126" spans="5:5" ht="15" customHeight="1" x14ac:dyDescent="0.5">
      <c r="E126" s="53"/>
    </row>
    <row r="127" spans="5:5" ht="15" customHeight="1" x14ac:dyDescent="0.5">
      <c r="E127" s="53"/>
    </row>
    <row r="128" spans="5:5" ht="15" customHeight="1" x14ac:dyDescent="0.5">
      <c r="E128" s="53"/>
    </row>
    <row r="129" spans="5:5" ht="15" customHeight="1" x14ac:dyDescent="0.5">
      <c r="E129" s="53"/>
    </row>
    <row r="130" spans="5:5" ht="15" customHeight="1" x14ac:dyDescent="0.5">
      <c r="E130" s="53"/>
    </row>
    <row r="131" spans="5:5" ht="15" customHeight="1" x14ac:dyDescent="0.5">
      <c r="E131" s="53"/>
    </row>
    <row r="132" spans="5:5" ht="15" customHeight="1" x14ac:dyDescent="0.5">
      <c r="E132" s="53"/>
    </row>
    <row r="133" spans="5:5" ht="15" customHeight="1" x14ac:dyDescent="0.5">
      <c r="E133" s="53"/>
    </row>
    <row r="134" spans="5:5" ht="15" customHeight="1" x14ac:dyDescent="0.5">
      <c r="E134" s="53"/>
    </row>
    <row r="135" spans="5:5" ht="15" customHeight="1" x14ac:dyDescent="0.5">
      <c r="E135" s="53"/>
    </row>
    <row r="136" spans="5:5" ht="15" customHeight="1" x14ac:dyDescent="0.5">
      <c r="E136" s="53"/>
    </row>
    <row r="137" spans="5:5" ht="15" customHeight="1" x14ac:dyDescent="0.5">
      <c r="E137" s="53"/>
    </row>
    <row r="138" spans="5:5" ht="15" customHeight="1" x14ac:dyDescent="0.5">
      <c r="E138" s="53"/>
    </row>
    <row r="139" spans="5:5" ht="15" customHeight="1" x14ac:dyDescent="0.5">
      <c r="E139" s="53"/>
    </row>
    <row r="140" spans="5:5" ht="15" customHeight="1" x14ac:dyDescent="0.5">
      <c r="E140" s="53"/>
    </row>
    <row r="141" spans="5:5" ht="15" customHeight="1" x14ac:dyDescent="0.5">
      <c r="E141" s="53"/>
    </row>
    <row r="142" spans="5:5" ht="15" customHeight="1" x14ac:dyDescent="0.5">
      <c r="E142" s="53"/>
    </row>
    <row r="143" spans="5:5" ht="15" customHeight="1" x14ac:dyDescent="0.5">
      <c r="E143" s="53"/>
    </row>
    <row r="144" spans="5:5" ht="15" customHeight="1" x14ac:dyDescent="0.5">
      <c r="E144" s="53"/>
    </row>
    <row r="145" spans="5:5" ht="15" customHeight="1" x14ac:dyDescent="0.5">
      <c r="E145" s="53"/>
    </row>
    <row r="146" spans="5:5" ht="15" customHeight="1" x14ac:dyDescent="0.5">
      <c r="E146" s="53"/>
    </row>
    <row r="147" spans="5:5" ht="15" customHeight="1" x14ac:dyDescent="0.5">
      <c r="E147" s="53"/>
    </row>
    <row r="148" spans="5:5" ht="15" customHeight="1" x14ac:dyDescent="0.5">
      <c r="E148" s="53"/>
    </row>
    <row r="149" spans="5:5" ht="15" customHeight="1" x14ac:dyDescent="0.5">
      <c r="E149" s="53"/>
    </row>
    <row r="150" spans="5:5" ht="15" customHeight="1" x14ac:dyDescent="0.5">
      <c r="E150" s="53"/>
    </row>
    <row r="151" spans="5:5" ht="15" customHeight="1" x14ac:dyDescent="0.5">
      <c r="E151" s="53"/>
    </row>
    <row r="152" spans="5:5" ht="15" customHeight="1" x14ac:dyDescent="0.5">
      <c r="E152" s="53"/>
    </row>
  </sheetData>
  <mergeCells count="8">
    <mergeCell ref="G62:I62"/>
    <mergeCell ref="K62:M62"/>
    <mergeCell ref="G6:I6"/>
    <mergeCell ref="K6:M6"/>
    <mergeCell ref="G7:I7"/>
    <mergeCell ref="K7:M7"/>
    <mergeCell ref="G61:I61"/>
    <mergeCell ref="K61:M61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topLeftCell="A73" zoomScaleNormal="100" zoomScaleSheetLayoutView="100" workbookViewId="0">
      <selection activeCell="O132" sqref="O132"/>
    </sheetView>
  </sheetViews>
  <sheetFormatPr defaultColWidth="9.140625" defaultRowHeight="15" customHeight="1" x14ac:dyDescent="0.5"/>
  <cols>
    <col min="1" max="3" width="1.7109375" style="46" customWidth="1"/>
    <col min="4" max="4" width="33.85546875" style="46" customWidth="1"/>
    <col min="5" max="5" width="5.7109375" style="46" customWidth="1"/>
    <col min="6" max="6" width="0.7109375" style="46" customWidth="1"/>
    <col min="7" max="7" width="11.7109375" style="50" customWidth="1"/>
    <col min="8" max="8" width="0.7109375" style="50" customWidth="1"/>
    <col min="9" max="9" width="11.85546875" style="50" customWidth="1"/>
    <col min="10" max="10" width="0.7109375" style="50" customWidth="1"/>
    <col min="11" max="11" width="11.85546875" style="50" customWidth="1"/>
    <col min="12" max="12" width="0.7109375" style="50" customWidth="1"/>
    <col min="13" max="13" width="11.7109375" style="50" customWidth="1"/>
    <col min="14" max="16384" width="9.140625" style="46"/>
  </cols>
  <sheetData>
    <row r="1" spans="1:13" ht="15" customHeight="1" x14ac:dyDescent="0.5">
      <c r="A1" s="92" t="s">
        <v>158</v>
      </c>
      <c r="E1" s="175"/>
    </row>
    <row r="2" spans="1:13" ht="15" customHeight="1" x14ac:dyDescent="0.5">
      <c r="A2" s="92" t="s">
        <v>172</v>
      </c>
      <c r="E2" s="175"/>
    </row>
    <row r="3" spans="1:13" ht="15" customHeight="1" x14ac:dyDescent="0.5">
      <c r="A3" s="121" t="s">
        <v>193</v>
      </c>
      <c r="B3" s="81"/>
      <c r="C3" s="81"/>
      <c r="D3" s="81"/>
      <c r="E3" s="122"/>
      <c r="F3" s="81"/>
      <c r="G3" s="93"/>
      <c r="H3" s="93"/>
      <c r="I3" s="93"/>
      <c r="J3" s="93"/>
      <c r="K3" s="93"/>
      <c r="L3" s="93"/>
      <c r="M3" s="93"/>
    </row>
    <row r="4" spans="1:13" ht="15" customHeight="1" x14ac:dyDescent="0.5">
      <c r="A4" s="94"/>
      <c r="B4" s="83"/>
      <c r="C4" s="83"/>
      <c r="D4" s="83"/>
      <c r="E4" s="49"/>
      <c r="F4" s="83"/>
      <c r="G4" s="95"/>
      <c r="H4" s="95"/>
      <c r="I4" s="95"/>
      <c r="J4" s="95"/>
      <c r="K4" s="95"/>
      <c r="L4" s="95"/>
      <c r="M4" s="95"/>
    </row>
    <row r="5" spans="1:13" ht="15" customHeight="1" x14ac:dyDescent="0.5">
      <c r="E5" s="123"/>
      <c r="F5" s="92"/>
      <c r="G5" s="124"/>
      <c r="H5" s="124"/>
      <c r="I5" s="124"/>
      <c r="J5" s="124"/>
      <c r="K5" s="124"/>
      <c r="L5" s="124"/>
      <c r="M5" s="124"/>
    </row>
    <row r="6" spans="1:13" ht="15" customHeight="1" x14ac:dyDescent="0.5">
      <c r="A6" s="60"/>
      <c r="B6" s="61"/>
      <c r="C6" s="61"/>
      <c r="D6" s="61"/>
      <c r="E6" s="62"/>
      <c r="F6" s="61"/>
      <c r="G6" s="182" t="s">
        <v>48</v>
      </c>
      <c r="H6" s="182"/>
      <c r="I6" s="182"/>
      <c r="J6" s="65"/>
      <c r="K6" s="182" t="s">
        <v>72</v>
      </c>
      <c r="L6" s="182"/>
      <c r="M6" s="182"/>
    </row>
    <row r="7" spans="1:13" ht="15" customHeight="1" x14ac:dyDescent="0.5">
      <c r="A7" s="60"/>
      <c r="B7" s="61"/>
      <c r="C7" s="61"/>
      <c r="D7" s="61"/>
      <c r="E7" s="62"/>
      <c r="F7" s="61"/>
      <c r="G7" s="181" t="s">
        <v>49</v>
      </c>
      <c r="H7" s="181"/>
      <c r="I7" s="181"/>
      <c r="J7" s="65"/>
      <c r="K7" s="181" t="s">
        <v>49</v>
      </c>
      <c r="L7" s="181"/>
      <c r="M7" s="181"/>
    </row>
    <row r="8" spans="1:13" ht="15" customHeight="1" x14ac:dyDescent="0.5">
      <c r="A8" s="52"/>
      <c r="B8" s="52"/>
      <c r="C8" s="52"/>
      <c r="D8" s="52"/>
      <c r="E8" s="53"/>
      <c r="F8" s="52"/>
      <c r="G8" s="65" t="s">
        <v>50</v>
      </c>
      <c r="H8" s="65"/>
      <c r="I8" s="65" t="s">
        <v>50</v>
      </c>
      <c r="J8" s="66"/>
      <c r="K8" s="65" t="s">
        <v>50</v>
      </c>
      <c r="L8" s="65"/>
      <c r="M8" s="65" t="s">
        <v>50</v>
      </c>
    </row>
    <row r="9" spans="1:13" ht="15" customHeight="1" x14ac:dyDescent="0.5">
      <c r="A9" s="52"/>
      <c r="B9" s="52"/>
      <c r="C9" s="52"/>
      <c r="D9" s="52"/>
      <c r="E9" s="64"/>
      <c r="F9" s="55"/>
      <c r="G9" s="65" t="s">
        <v>171</v>
      </c>
      <c r="H9" s="65"/>
      <c r="I9" s="65" t="s">
        <v>171</v>
      </c>
      <c r="J9" s="65"/>
      <c r="K9" s="65" t="s">
        <v>171</v>
      </c>
      <c r="L9" s="65"/>
      <c r="M9" s="65" t="s">
        <v>171</v>
      </c>
    </row>
    <row r="10" spans="1:13" ht="15" customHeight="1" x14ac:dyDescent="0.5">
      <c r="A10" s="52"/>
      <c r="B10" s="52"/>
      <c r="C10" s="52"/>
      <c r="D10" s="52"/>
      <c r="E10" s="53"/>
      <c r="F10" s="52"/>
      <c r="G10" s="65" t="s">
        <v>151</v>
      </c>
      <c r="H10" s="65"/>
      <c r="I10" s="65" t="s">
        <v>94</v>
      </c>
      <c r="J10" s="54"/>
      <c r="K10" s="65" t="s">
        <v>151</v>
      </c>
      <c r="L10" s="65"/>
      <c r="M10" s="65" t="s">
        <v>94</v>
      </c>
    </row>
    <row r="11" spans="1:13" ht="15" customHeight="1" x14ac:dyDescent="0.5">
      <c r="A11" s="52"/>
      <c r="B11" s="52"/>
      <c r="C11" s="52"/>
      <c r="D11" s="52"/>
      <c r="E11" s="176" t="s">
        <v>0</v>
      </c>
      <c r="F11" s="55"/>
      <c r="G11" s="67" t="s">
        <v>1</v>
      </c>
      <c r="H11" s="65"/>
      <c r="I11" s="67" t="s">
        <v>1</v>
      </c>
      <c r="J11" s="68"/>
      <c r="K11" s="67" t="s">
        <v>1</v>
      </c>
      <c r="L11" s="65"/>
      <c r="M11" s="67" t="s">
        <v>1</v>
      </c>
    </row>
    <row r="12" spans="1:13" ht="15" customHeight="1" x14ac:dyDescent="0.5">
      <c r="A12" s="69"/>
      <c r="B12" s="52"/>
      <c r="C12" s="52"/>
      <c r="D12" s="52"/>
      <c r="E12" s="53"/>
      <c r="F12" s="52"/>
      <c r="G12" s="70"/>
      <c r="H12" s="54"/>
      <c r="I12" s="70"/>
      <c r="J12" s="54"/>
      <c r="K12" s="70"/>
      <c r="L12" s="54"/>
      <c r="M12" s="70"/>
    </row>
    <row r="13" spans="1:13" ht="15" customHeight="1" x14ac:dyDescent="0.5">
      <c r="A13" s="52" t="s">
        <v>174</v>
      </c>
      <c r="B13" s="52"/>
      <c r="C13" s="52"/>
      <c r="D13" s="52"/>
      <c r="E13" s="53"/>
      <c r="F13" s="52"/>
      <c r="G13" s="70">
        <v>1367031459</v>
      </c>
      <c r="H13" s="54"/>
      <c r="I13" s="70">
        <v>1283000445</v>
      </c>
      <c r="J13" s="71"/>
      <c r="K13" s="70">
        <v>1004061787</v>
      </c>
      <c r="L13" s="52"/>
      <c r="M13" s="70">
        <v>931655188</v>
      </c>
    </row>
    <row r="14" spans="1:13" ht="15" customHeight="1" x14ac:dyDescent="0.5">
      <c r="A14" s="69" t="s">
        <v>119</v>
      </c>
      <c r="B14" s="52"/>
      <c r="C14" s="52"/>
      <c r="D14" s="52"/>
      <c r="E14" s="53"/>
      <c r="F14" s="52"/>
      <c r="G14" s="72">
        <v>45791387</v>
      </c>
      <c r="H14" s="54"/>
      <c r="I14" s="72">
        <v>52721441</v>
      </c>
      <c r="J14" s="71"/>
      <c r="K14" s="72">
        <v>0</v>
      </c>
      <c r="L14" s="52"/>
      <c r="M14" s="72">
        <v>0</v>
      </c>
    </row>
    <row r="15" spans="1:13" ht="15" customHeight="1" x14ac:dyDescent="0.5">
      <c r="A15" s="69"/>
      <c r="B15" s="52"/>
      <c r="C15" s="52"/>
      <c r="D15" s="52"/>
      <c r="E15" s="53"/>
      <c r="F15" s="52"/>
      <c r="G15" s="70"/>
      <c r="H15" s="54"/>
      <c r="I15" s="70"/>
      <c r="J15" s="54"/>
      <c r="K15" s="70"/>
      <c r="L15" s="54"/>
      <c r="M15" s="70"/>
    </row>
    <row r="16" spans="1:13" ht="15" customHeight="1" x14ac:dyDescent="0.5">
      <c r="A16" s="73" t="s">
        <v>128</v>
      </c>
      <c r="B16" s="52"/>
      <c r="C16" s="52"/>
      <c r="D16" s="52"/>
      <c r="E16" s="53"/>
      <c r="F16" s="52"/>
      <c r="G16" s="72">
        <f>SUM(G13:G14)</f>
        <v>1412822846</v>
      </c>
      <c r="H16" s="54"/>
      <c r="I16" s="72">
        <f>SUM(I13:I14)</f>
        <v>1335721886</v>
      </c>
      <c r="J16" s="54"/>
      <c r="K16" s="72">
        <f>SUM(K13:K14)</f>
        <v>1004061787</v>
      </c>
      <c r="L16" s="54"/>
      <c r="M16" s="72">
        <f>SUM(M13:M14)</f>
        <v>931655188</v>
      </c>
    </row>
    <row r="17" spans="1:13" ht="15" customHeight="1" x14ac:dyDescent="0.5">
      <c r="A17" s="73"/>
      <c r="B17" s="52"/>
      <c r="C17" s="52"/>
      <c r="D17" s="52"/>
      <c r="E17" s="53"/>
      <c r="F17" s="52"/>
      <c r="G17" s="70"/>
      <c r="H17" s="63"/>
      <c r="I17" s="70"/>
      <c r="J17" s="63"/>
      <c r="K17" s="70"/>
      <c r="L17" s="63"/>
      <c r="M17" s="70"/>
    </row>
    <row r="18" spans="1:13" ht="15" customHeight="1" x14ac:dyDescent="0.5">
      <c r="A18" s="52" t="s">
        <v>139</v>
      </c>
      <c r="B18" s="52"/>
      <c r="C18" s="52"/>
      <c r="D18" s="52"/>
      <c r="E18" s="53"/>
      <c r="F18" s="52"/>
      <c r="G18" s="70">
        <v>-808079315</v>
      </c>
      <c r="H18" s="54"/>
      <c r="I18" s="70">
        <v>-794886731</v>
      </c>
      <c r="J18" s="71"/>
      <c r="K18" s="70">
        <v>-633387474</v>
      </c>
      <c r="L18" s="52"/>
      <c r="M18" s="70">
        <v>-605352131</v>
      </c>
    </row>
    <row r="19" spans="1:13" ht="15" customHeight="1" x14ac:dyDescent="0.5">
      <c r="A19" s="69" t="s">
        <v>129</v>
      </c>
      <c r="B19" s="52"/>
      <c r="C19" s="52"/>
      <c r="D19" s="52"/>
      <c r="E19" s="53"/>
      <c r="F19" s="52"/>
      <c r="G19" s="72">
        <v>-57501772</v>
      </c>
      <c r="H19" s="54"/>
      <c r="I19" s="72">
        <v>-57625902</v>
      </c>
      <c r="J19" s="71"/>
      <c r="K19" s="72">
        <v>0</v>
      </c>
      <c r="L19" s="52"/>
      <c r="M19" s="72">
        <v>0</v>
      </c>
    </row>
    <row r="20" spans="1:13" ht="15" customHeight="1" x14ac:dyDescent="0.5">
      <c r="A20" s="69"/>
      <c r="B20" s="52"/>
      <c r="C20" s="52"/>
      <c r="D20" s="52"/>
      <c r="E20" s="53"/>
      <c r="F20" s="52"/>
      <c r="G20" s="70"/>
      <c r="H20" s="63"/>
      <c r="I20" s="70"/>
      <c r="J20" s="63"/>
      <c r="K20" s="70"/>
      <c r="L20" s="63"/>
      <c r="M20" s="70"/>
    </row>
    <row r="21" spans="1:13" ht="15" customHeight="1" x14ac:dyDescent="0.5">
      <c r="A21" s="73" t="s">
        <v>130</v>
      </c>
      <c r="B21" s="52"/>
      <c r="C21" s="52"/>
      <c r="D21" s="52"/>
      <c r="E21" s="52"/>
      <c r="F21" s="52"/>
      <c r="G21" s="72">
        <f>SUM(G18:G19)</f>
        <v>-865581087</v>
      </c>
      <c r="H21" s="52"/>
      <c r="I21" s="72">
        <f>SUM(I18:I19)</f>
        <v>-852512633</v>
      </c>
      <c r="J21" s="52"/>
      <c r="K21" s="72">
        <f>SUM(K18:K19)</f>
        <v>-633387474</v>
      </c>
      <c r="L21" s="52"/>
      <c r="M21" s="72">
        <f>SUM(M18:M19)</f>
        <v>-605352131</v>
      </c>
    </row>
    <row r="22" spans="1:13" ht="15" customHeight="1" x14ac:dyDescent="0.5">
      <c r="A22" s="60"/>
      <c r="B22" s="61"/>
      <c r="C22" s="61"/>
      <c r="D22" s="61"/>
      <c r="E22" s="62"/>
      <c r="F22" s="61"/>
      <c r="G22" s="54"/>
      <c r="H22" s="63"/>
      <c r="I22" s="54"/>
      <c r="J22" s="63"/>
      <c r="K22" s="54"/>
      <c r="L22" s="63"/>
      <c r="M22" s="54"/>
    </row>
    <row r="23" spans="1:13" ht="15" customHeight="1" x14ac:dyDescent="0.5">
      <c r="A23" s="55" t="s">
        <v>22</v>
      </c>
      <c r="B23" s="52"/>
      <c r="C23" s="52"/>
      <c r="D23" s="52"/>
      <c r="E23" s="53"/>
      <c r="F23" s="52"/>
      <c r="G23" s="54">
        <f>G16+G21</f>
        <v>547241759</v>
      </c>
      <c r="H23" s="54"/>
      <c r="I23" s="54">
        <f>I16+I21</f>
        <v>483209253</v>
      </c>
      <c r="J23" s="54"/>
      <c r="K23" s="54">
        <f>K16+K21</f>
        <v>370674313</v>
      </c>
      <c r="L23" s="54"/>
      <c r="M23" s="54">
        <f>M16+M21</f>
        <v>326303057</v>
      </c>
    </row>
    <row r="24" spans="1:13" ht="15" customHeight="1" x14ac:dyDescent="0.5">
      <c r="A24" s="52" t="s">
        <v>196</v>
      </c>
      <c r="B24" s="52"/>
      <c r="C24" s="52"/>
      <c r="D24" s="52"/>
      <c r="E24" s="53">
        <v>12</v>
      </c>
      <c r="F24" s="52"/>
      <c r="G24" s="54">
        <v>0</v>
      </c>
      <c r="H24" s="54"/>
      <c r="I24" s="54">
        <v>0</v>
      </c>
      <c r="J24" s="54"/>
      <c r="K24" s="54">
        <v>65785029</v>
      </c>
      <c r="L24" s="54"/>
      <c r="M24" s="54">
        <v>0</v>
      </c>
    </row>
    <row r="25" spans="1:13" ht="15" customHeight="1" x14ac:dyDescent="0.5">
      <c r="A25" s="52" t="s">
        <v>55</v>
      </c>
      <c r="B25" s="52"/>
      <c r="C25" s="52"/>
      <c r="D25" s="52"/>
      <c r="E25" s="53"/>
      <c r="F25" s="52"/>
      <c r="G25" s="70">
        <v>2727277</v>
      </c>
      <c r="H25" s="63"/>
      <c r="I25" s="70">
        <v>7295002</v>
      </c>
      <c r="J25" s="63"/>
      <c r="K25" s="70">
        <v>24908940</v>
      </c>
      <c r="L25" s="63"/>
      <c r="M25" s="70">
        <v>21708599</v>
      </c>
    </row>
    <row r="26" spans="1:13" ht="15" customHeight="1" x14ac:dyDescent="0.5">
      <c r="A26" s="52" t="s">
        <v>23</v>
      </c>
      <c r="B26" s="52"/>
      <c r="C26" s="52"/>
      <c r="D26" s="52"/>
      <c r="E26" s="53"/>
      <c r="F26" s="52"/>
      <c r="G26" s="70">
        <v>-94825656</v>
      </c>
      <c r="H26" s="70"/>
      <c r="I26" s="70">
        <v>-92715610</v>
      </c>
      <c r="J26" s="70"/>
      <c r="K26" s="74">
        <v>-65864692</v>
      </c>
      <c r="L26" s="54"/>
      <c r="M26" s="74">
        <v>-61010276</v>
      </c>
    </row>
    <row r="27" spans="1:13" ht="15" customHeight="1" x14ac:dyDescent="0.5">
      <c r="A27" s="52" t="s">
        <v>24</v>
      </c>
      <c r="B27" s="52"/>
      <c r="C27" s="52"/>
      <c r="D27" s="52"/>
      <c r="E27" s="53"/>
      <c r="F27" s="52"/>
      <c r="G27" s="70">
        <v>-240488901</v>
      </c>
      <c r="H27" s="70"/>
      <c r="I27" s="70">
        <v>-176902525</v>
      </c>
      <c r="J27" s="70"/>
      <c r="K27" s="70">
        <v>-146116091</v>
      </c>
      <c r="L27" s="63"/>
      <c r="M27" s="70">
        <v>-108589139</v>
      </c>
    </row>
    <row r="28" spans="1:13" ht="15" customHeight="1" x14ac:dyDescent="0.5">
      <c r="A28" s="52" t="s">
        <v>25</v>
      </c>
      <c r="B28" s="52"/>
      <c r="C28" s="52"/>
      <c r="D28" s="52"/>
      <c r="E28" s="53"/>
      <c r="F28" s="52"/>
      <c r="G28" s="72">
        <v>-14444816</v>
      </c>
      <c r="H28" s="54"/>
      <c r="I28" s="72">
        <v>-7835314</v>
      </c>
      <c r="J28" s="54"/>
      <c r="K28" s="72">
        <v>-9590344</v>
      </c>
      <c r="L28" s="54"/>
      <c r="M28" s="72">
        <v>-2818578</v>
      </c>
    </row>
    <row r="29" spans="1:13" ht="15" customHeight="1" x14ac:dyDescent="0.5">
      <c r="A29" s="52"/>
      <c r="B29" s="52"/>
      <c r="C29" s="52"/>
      <c r="D29" s="52"/>
      <c r="E29" s="53"/>
      <c r="F29" s="52"/>
      <c r="G29" s="75"/>
      <c r="H29" s="54"/>
      <c r="I29" s="75"/>
      <c r="J29" s="54"/>
      <c r="K29" s="75"/>
      <c r="L29" s="54"/>
      <c r="M29" s="75"/>
    </row>
    <row r="30" spans="1:13" ht="15" customHeight="1" x14ac:dyDescent="0.5">
      <c r="A30" s="55" t="s">
        <v>30</v>
      </c>
      <c r="B30" s="52"/>
      <c r="C30" s="52"/>
      <c r="D30" s="52"/>
      <c r="E30" s="53"/>
      <c r="F30" s="52"/>
      <c r="G30" s="75">
        <f>SUM(G23:G28)</f>
        <v>200209663</v>
      </c>
      <c r="H30" s="54"/>
      <c r="I30" s="75">
        <f>SUM(I23:I28)</f>
        <v>213050806</v>
      </c>
      <c r="J30" s="54"/>
      <c r="K30" s="75">
        <f>SUM(K23:K28)</f>
        <v>239797155</v>
      </c>
      <c r="L30" s="54"/>
      <c r="M30" s="75">
        <f>SUM(M23:M28)</f>
        <v>175593663</v>
      </c>
    </row>
    <row r="31" spans="1:13" ht="15" customHeight="1" x14ac:dyDescent="0.5">
      <c r="A31" s="52" t="s">
        <v>26</v>
      </c>
      <c r="B31" s="52"/>
      <c r="C31" s="52"/>
      <c r="D31" s="52"/>
      <c r="E31" s="53">
        <v>18</v>
      </c>
      <c r="F31" s="52"/>
      <c r="G31" s="72">
        <v>-52984183</v>
      </c>
      <c r="H31" s="63"/>
      <c r="I31" s="72">
        <v>-44196979</v>
      </c>
      <c r="J31" s="63"/>
      <c r="K31" s="72">
        <v>-47511778</v>
      </c>
      <c r="L31" s="54"/>
      <c r="M31" s="72">
        <v>-35322970</v>
      </c>
    </row>
    <row r="32" spans="1:13" ht="15" customHeight="1" x14ac:dyDescent="0.5">
      <c r="A32" s="52"/>
      <c r="B32" s="52"/>
      <c r="C32" s="52"/>
      <c r="D32" s="52"/>
      <c r="E32" s="53"/>
      <c r="F32" s="52"/>
      <c r="G32" s="63"/>
      <c r="H32" s="54"/>
      <c r="I32" s="63"/>
      <c r="J32" s="54"/>
      <c r="K32" s="63"/>
      <c r="L32" s="54"/>
      <c r="M32" s="63"/>
    </row>
    <row r="33" spans="1:13" s="83" customFormat="1" ht="15" customHeight="1" thickBot="1" x14ac:dyDescent="0.55000000000000004">
      <c r="A33" s="60" t="s">
        <v>77</v>
      </c>
      <c r="B33" s="61"/>
      <c r="C33" s="61"/>
      <c r="D33" s="61"/>
      <c r="E33" s="62"/>
      <c r="F33" s="61"/>
      <c r="G33" s="127">
        <f>SUM(G29:G31)</f>
        <v>147225480</v>
      </c>
      <c r="H33" s="63"/>
      <c r="I33" s="127">
        <f>SUM(I29:I31)</f>
        <v>168853827</v>
      </c>
      <c r="J33" s="63"/>
      <c r="K33" s="127">
        <f>SUM(K29:K31)</f>
        <v>192285377</v>
      </c>
      <c r="L33" s="63"/>
      <c r="M33" s="127">
        <f>SUM(M29:M31)</f>
        <v>140270693</v>
      </c>
    </row>
    <row r="34" spans="1:13" ht="15" customHeight="1" thickTop="1" x14ac:dyDescent="0.5">
      <c r="A34" s="60"/>
      <c r="B34" s="61"/>
      <c r="C34" s="61"/>
      <c r="D34" s="61"/>
      <c r="E34" s="62"/>
      <c r="F34" s="61"/>
      <c r="G34" s="54"/>
      <c r="H34" s="63"/>
      <c r="I34" s="54"/>
      <c r="J34" s="63"/>
      <c r="K34" s="54"/>
      <c r="L34" s="63"/>
      <c r="M34" s="54"/>
    </row>
    <row r="35" spans="1:13" ht="15" customHeight="1" x14ac:dyDescent="0.5">
      <c r="A35" s="55" t="s">
        <v>63</v>
      </c>
      <c r="B35" s="52"/>
      <c r="C35" s="52"/>
      <c r="D35" s="52"/>
      <c r="E35" s="53"/>
      <c r="F35" s="52"/>
      <c r="G35" s="54"/>
      <c r="H35" s="54"/>
      <c r="I35" s="54"/>
      <c r="J35" s="54"/>
      <c r="K35" s="54"/>
      <c r="L35" s="54"/>
      <c r="M35" s="54"/>
    </row>
    <row r="36" spans="1:13" ht="15" customHeight="1" x14ac:dyDescent="0.5">
      <c r="A36" s="76" t="s">
        <v>206</v>
      </c>
      <c r="B36" s="52"/>
      <c r="C36" s="52"/>
      <c r="D36" s="52"/>
      <c r="E36" s="53"/>
      <c r="F36" s="52"/>
      <c r="G36" s="54"/>
      <c r="H36" s="54"/>
      <c r="I36" s="54"/>
      <c r="J36" s="54"/>
      <c r="K36" s="54"/>
      <c r="L36" s="54"/>
      <c r="M36" s="54"/>
    </row>
    <row r="37" spans="1:13" ht="15" customHeight="1" x14ac:dyDescent="0.5">
      <c r="B37" s="76" t="s">
        <v>207</v>
      </c>
      <c r="C37" s="52"/>
      <c r="D37" s="52"/>
      <c r="E37" s="53"/>
      <c r="F37" s="52"/>
      <c r="G37" s="54"/>
      <c r="H37" s="54"/>
      <c r="I37" s="54"/>
      <c r="J37" s="54"/>
      <c r="K37" s="54"/>
      <c r="L37" s="54"/>
      <c r="M37" s="54"/>
    </row>
    <row r="38" spans="1:13" ht="15" customHeight="1" x14ac:dyDescent="0.5">
      <c r="A38" s="52"/>
      <c r="B38" s="52" t="s">
        <v>65</v>
      </c>
      <c r="C38" s="52"/>
      <c r="D38" s="52"/>
      <c r="E38" s="62"/>
      <c r="F38" s="61"/>
      <c r="G38" s="72">
        <v>-4038254</v>
      </c>
      <c r="H38" s="63"/>
      <c r="I38" s="72">
        <v>176205</v>
      </c>
      <c r="J38" s="63"/>
      <c r="K38" s="59">
        <v>0</v>
      </c>
      <c r="L38" s="63"/>
      <c r="M38" s="59">
        <v>0</v>
      </c>
    </row>
    <row r="39" spans="1:13" ht="15" customHeight="1" x14ac:dyDescent="0.5">
      <c r="A39" s="52"/>
      <c r="B39" s="52"/>
      <c r="C39" s="52"/>
      <c r="D39" s="52"/>
      <c r="E39" s="62"/>
      <c r="F39" s="61"/>
      <c r="G39" s="70"/>
      <c r="H39" s="63"/>
      <c r="I39" s="70"/>
      <c r="J39" s="63"/>
      <c r="K39" s="63"/>
      <c r="L39" s="63"/>
      <c r="M39" s="63"/>
    </row>
    <row r="40" spans="1:13" ht="15" customHeight="1" x14ac:dyDescent="0.5">
      <c r="A40" s="52"/>
      <c r="B40" s="52" t="s">
        <v>66</v>
      </c>
      <c r="C40" s="52"/>
      <c r="D40" s="52"/>
      <c r="E40" s="62"/>
      <c r="F40" s="61"/>
      <c r="G40" s="54"/>
      <c r="H40" s="63"/>
      <c r="I40" s="54"/>
      <c r="J40" s="63"/>
      <c r="K40" s="54"/>
      <c r="L40" s="63"/>
      <c r="M40" s="54"/>
    </row>
    <row r="41" spans="1:13" ht="15" customHeight="1" x14ac:dyDescent="0.5">
      <c r="A41" s="52"/>
      <c r="B41" s="52"/>
      <c r="C41" s="52" t="s">
        <v>64</v>
      </c>
      <c r="D41" s="52"/>
      <c r="E41" s="62"/>
      <c r="F41" s="61"/>
      <c r="G41" s="59">
        <f>SUM(G38:G40)</f>
        <v>-4038254</v>
      </c>
      <c r="H41" s="63"/>
      <c r="I41" s="59">
        <f>SUM(I38:I40)</f>
        <v>176205</v>
      </c>
      <c r="J41" s="63"/>
      <c r="K41" s="59">
        <v>0</v>
      </c>
      <c r="L41" s="63"/>
      <c r="M41" s="59">
        <v>0</v>
      </c>
    </row>
    <row r="42" spans="1:13" ht="15" customHeight="1" x14ac:dyDescent="0.5">
      <c r="A42" s="52"/>
      <c r="B42" s="52"/>
      <c r="C42" s="52"/>
      <c r="D42" s="52"/>
      <c r="E42" s="62"/>
      <c r="F42" s="61"/>
      <c r="G42" s="63"/>
      <c r="H42" s="63"/>
      <c r="I42" s="63"/>
      <c r="J42" s="63"/>
      <c r="K42" s="63"/>
      <c r="L42" s="63"/>
      <c r="M42" s="63"/>
    </row>
    <row r="43" spans="1:13" ht="15" customHeight="1" x14ac:dyDescent="0.5">
      <c r="A43" s="55" t="s">
        <v>141</v>
      </c>
      <c r="B43" s="55"/>
      <c r="C43" s="55"/>
      <c r="D43" s="55"/>
      <c r="E43" s="62"/>
      <c r="F43" s="61"/>
      <c r="G43" s="59">
        <f>G41</f>
        <v>-4038254</v>
      </c>
      <c r="H43" s="63"/>
      <c r="I43" s="59">
        <f>I41</f>
        <v>176205</v>
      </c>
      <c r="J43" s="63"/>
      <c r="K43" s="59">
        <f>K41</f>
        <v>0</v>
      </c>
      <c r="L43" s="63"/>
      <c r="M43" s="59">
        <f>M41</f>
        <v>0</v>
      </c>
    </row>
    <row r="44" spans="1:13" ht="15" customHeight="1" x14ac:dyDescent="0.5">
      <c r="A44" s="55"/>
      <c r="B44" s="55"/>
      <c r="C44" s="55"/>
      <c r="D44" s="55"/>
      <c r="E44" s="62"/>
      <c r="F44" s="61"/>
      <c r="G44" s="54"/>
      <c r="H44" s="63"/>
      <c r="I44" s="54"/>
      <c r="J44" s="63"/>
      <c r="K44" s="54"/>
      <c r="L44" s="63"/>
      <c r="M44" s="54"/>
    </row>
    <row r="45" spans="1:13" ht="15" customHeight="1" thickBot="1" x14ac:dyDescent="0.55000000000000004">
      <c r="A45" s="55" t="s">
        <v>78</v>
      </c>
      <c r="B45" s="52"/>
      <c r="C45" s="52"/>
      <c r="D45" s="52"/>
      <c r="E45" s="62"/>
      <c r="F45" s="61"/>
      <c r="G45" s="128">
        <f>SUM(G33,G43)</f>
        <v>143187226</v>
      </c>
      <c r="H45" s="63"/>
      <c r="I45" s="128">
        <f>SUM(I33,I43)</f>
        <v>169030032</v>
      </c>
      <c r="J45" s="63"/>
      <c r="K45" s="128">
        <f>SUM(K33,K43)</f>
        <v>192285377</v>
      </c>
      <c r="L45" s="63"/>
      <c r="M45" s="128">
        <f>SUM(M33,M43)</f>
        <v>140270693</v>
      </c>
    </row>
    <row r="46" spans="1:13" ht="15" customHeight="1" thickTop="1" x14ac:dyDescent="0.5">
      <c r="A46" s="55"/>
      <c r="B46" s="52"/>
      <c r="C46" s="52"/>
      <c r="D46" s="52"/>
      <c r="E46" s="62"/>
      <c r="F46" s="61"/>
      <c r="G46" s="63"/>
      <c r="H46" s="63"/>
      <c r="I46" s="63"/>
      <c r="J46" s="63"/>
      <c r="K46" s="63"/>
      <c r="L46" s="63"/>
      <c r="M46" s="63"/>
    </row>
    <row r="47" spans="1:13" ht="15" customHeight="1" x14ac:dyDescent="0.5">
      <c r="A47" s="55"/>
      <c r="B47" s="52"/>
      <c r="C47" s="52"/>
      <c r="D47" s="52"/>
      <c r="E47" s="62"/>
      <c r="F47" s="61"/>
      <c r="G47" s="63"/>
      <c r="H47" s="63"/>
      <c r="I47" s="63"/>
      <c r="J47" s="63"/>
      <c r="K47" s="63"/>
      <c r="L47" s="63"/>
      <c r="M47" s="63"/>
    </row>
    <row r="48" spans="1:13" ht="15" customHeight="1" x14ac:dyDescent="0.5">
      <c r="A48" s="55"/>
      <c r="B48" s="52"/>
      <c r="C48" s="52"/>
      <c r="D48" s="52"/>
      <c r="E48" s="62"/>
      <c r="F48" s="61"/>
      <c r="G48" s="63"/>
      <c r="H48" s="63"/>
      <c r="I48" s="63"/>
      <c r="J48" s="63"/>
      <c r="K48" s="63"/>
      <c r="L48" s="63"/>
      <c r="M48" s="63"/>
    </row>
    <row r="49" spans="1:13" ht="15" customHeight="1" x14ac:dyDescent="0.5">
      <c r="A49" s="55"/>
      <c r="B49" s="52"/>
      <c r="C49" s="52"/>
      <c r="D49" s="52"/>
      <c r="E49" s="62"/>
      <c r="F49" s="61"/>
      <c r="G49" s="63"/>
      <c r="H49" s="63"/>
      <c r="I49" s="63"/>
      <c r="J49" s="63"/>
      <c r="K49" s="63"/>
      <c r="L49" s="63"/>
      <c r="M49" s="63"/>
    </row>
    <row r="50" spans="1:13" ht="15" customHeight="1" x14ac:dyDescent="0.5">
      <c r="A50" s="55"/>
      <c r="B50" s="52"/>
      <c r="C50" s="52"/>
      <c r="D50" s="52"/>
      <c r="E50" s="62"/>
      <c r="F50" s="61"/>
      <c r="G50" s="63"/>
      <c r="H50" s="63"/>
      <c r="I50" s="63"/>
      <c r="J50" s="63"/>
      <c r="K50" s="63"/>
      <c r="L50" s="63"/>
      <c r="M50" s="63"/>
    </row>
    <row r="51" spans="1:13" ht="12.75" customHeight="1" x14ac:dyDescent="0.5">
      <c r="A51" s="55"/>
      <c r="B51" s="52"/>
      <c r="C51" s="52"/>
      <c r="D51" s="52"/>
      <c r="E51" s="62"/>
      <c r="F51" s="61"/>
      <c r="G51" s="63"/>
      <c r="H51" s="63"/>
      <c r="I51" s="63"/>
      <c r="J51" s="63"/>
      <c r="K51" s="63"/>
      <c r="L51" s="63"/>
      <c r="M51" s="63"/>
    </row>
    <row r="52" spans="1:13" ht="21.75" customHeight="1" x14ac:dyDescent="0.5">
      <c r="A52" s="57" t="s">
        <v>76</v>
      </c>
      <c r="B52" s="57"/>
      <c r="C52" s="57"/>
      <c r="D52" s="57"/>
      <c r="E52" s="58"/>
      <c r="F52" s="57"/>
      <c r="G52" s="59"/>
      <c r="H52" s="59"/>
      <c r="I52" s="59"/>
      <c r="J52" s="59"/>
      <c r="K52" s="59"/>
      <c r="L52" s="59"/>
      <c r="M52" s="59"/>
    </row>
    <row r="53" spans="1:13" ht="15" customHeight="1" x14ac:dyDescent="0.5">
      <c r="A53" s="92" t="str">
        <f>A1</f>
        <v>R&amp;B Food Supply Public Company Limited</v>
      </c>
      <c r="E53" s="175"/>
    </row>
    <row r="54" spans="1:13" ht="15" customHeight="1" x14ac:dyDescent="0.5">
      <c r="A54" s="92" t="s">
        <v>172</v>
      </c>
      <c r="E54" s="175"/>
    </row>
    <row r="55" spans="1:13" ht="15" customHeight="1" x14ac:dyDescent="0.5">
      <c r="A55" s="121" t="str">
        <f>+A3</f>
        <v>For the six-month period ended 30 June 2019</v>
      </c>
      <c r="B55" s="81"/>
      <c r="C55" s="81"/>
      <c r="D55" s="81"/>
      <c r="E55" s="122"/>
      <c r="F55" s="81"/>
      <c r="G55" s="93"/>
      <c r="H55" s="93"/>
      <c r="I55" s="93"/>
      <c r="J55" s="93"/>
      <c r="K55" s="93"/>
      <c r="L55" s="93"/>
      <c r="M55" s="93"/>
    </row>
    <row r="56" spans="1:13" ht="15" customHeight="1" x14ac:dyDescent="0.5">
      <c r="A56" s="94"/>
      <c r="B56" s="83"/>
      <c r="C56" s="83"/>
      <c r="D56" s="83"/>
      <c r="E56" s="49"/>
      <c r="F56" s="83"/>
      <c r="G56" s="95"/>
      <c r="H56" s="95"/>
      <c r="I56" s="95"/>
      <c r="J56" s="95"/>
      <c r="K56" s="95"/>
      <c r="L56" s="95"/>
      <c r="M56" s="95"/>
    </row>
    <row r="57" spans="1:13" ht="15" customHeight="1" x14ac:dyDescent="0.5">
      <c r="E57" s="123"/>
      <c r="F57" s="92"/>
      <c r="G57" s="124"/>
      <c r="H57" s="124"/>
      <c r="I57" s="124"/>
      <c r="J57" s="124"/>
      <c r="K57" s="124"/>
      <c r="L57" s="124"/>
      <c r="M57" s="124"/>
    </row>
    <row r="58" spans="1:13" ht="15" customHeight="1" x14ac:dyDescent="0.5">
      <c r="A58" s="60"/>
      <c r="B58" s="61"/>
      <c r="C58" s="61"/>
      <c r="D58" s="61"/>
      <c r="E58" s="62"/>
      <c r="F58" s="61"/>
      <c r="G58" s="182" t="s">
        <v>48</v>
      </c>
      <c r="H58" s="182"/>
      <c r="I58" s="182"/>
      <c r="J58" s="65"/>
      <c r="K58" s="182" t="s">
        <v>72</v>
      </c>
      <c r="L58" s="182"/>
      <c r="M58" s="182"/>
    </row>
    <row r="59" spans="1:13" ht="15" customHeight="1" x14ac:dyDescent="0.5">
      <c r="A59" s="60"/>
      <c r="B59" s="61"/>
      <c r="C59" s="61"/>
      <c r="D59" s="61"/>
      <c r="E59" s="62"/>
      <c r="F59" s="61"/>
      <c r="G59" s="181" t="s">
        <v>49</v>
      </c>
      <c r="H59" s="181"/>
      <c r="I59" s="181"/>
      <c r="J59" s="65"/>
      <c r="K59" s="181" t="s">
        <v>49</v>
      </c>
      <c r="L59" s="181"/>
      <c r="M59" s="181"/>
    </row>
    <row r="60" spans="1:13" ht="15" customHeight="1" x14ac:dyDescent="0.5">
      <c r="A60" s="52"/>
      <c r="B60" s="52"/>
      <c r="C60" s="52"/>
      <c r="D60" s="52"/>
      <c r="E60" s="53"/>
      <c r="F60" s="52"/>
      <c r="G60" s="65" t="s">
        <v>50</v>
      </c>
      <c r="H60" s="65"/>
      <c r="I60" s="65" t="s">
        <v>50</v>
      </c>
      <c r="J60" s="66"/>
      <c r="K60" s="65" t="s">
        <v>50</v>
      </c>
      <c r="L60" s="65"/>
      <c r="M60" s="65" t="s">
        <v>50</v>
      </c>
    </row>
    <row r="61" spans="1:13" ht="15" customHeight="1" x14ac:dyDescent="0.5">
      <c r="A61" s="52"/>
      <c r="B61" s="52"/>
      <c r="C61" s="52"/>
      <c r="D61" s="52"/>
      <c r="E61" s="64"/>
      <c r="F61" s="55"/>
      <c r="G61" s="65" t="s">
        <v>171</v>
      </c>
      <c r="H61" s="65"/>
      <c r="I61" s="65" t="s">
        <v>171</v>
      </c>
      <c r="J61" s="65"/>
      <c r="K61" s="65" t="s">
        <v>171</v>
      </c>
      <c r="L61" s="65"/>
      <c r="M61" s="65" t="s">
        <v>171</v>
      </c>
    </row>
    <row r="62" spans="1:13" ht="15" customHeight="1" x14ac:dyDescent="0.5">
      <c r="A62" s="52"/>
      <c r="B62" s="52"/>
      <c r="C62" s="52"/>
      <c r="D62" s="52"/>
      <c r="E62" s="53"/>
      <c r="F62" s="52"/>
      <c r="G62" s="65" t="s">
        <v>151</v>
      </c>
      <c r="H62" s="65"/>
      <c r="I62" s="65" t="s">
        <v>94</v>
      </c>
      <c r="J62" s="54"/>
      <c r="K62" s="65" t="s">
        <v>151</v>
      </c>
      <c r="L62" s="65"/>
      <c r="M62" s="65" t="s">
        <v>94</v>
      </c>
    </row>
    <row r="63" spans="1:13" ht="15" customHeight="1" x14ac:dyDescent="0.5">
      <c r="A63" s="52"/>
      <c r="B63" s="52"/>
      <c r="C63" s="52"/>
      <c r="D63" s="52"/>
      <c r="E63" s="177"/>
      <c r="F63" s="55"/>
      <c r="G63" s="67" t="s">
        <v>1</v>
      </c>
      <c r="H63" s="65"/>
      <c r="I63" s="67" t="s">
        <v>1</v>
      </c>
      <c r="J63" s="68"/>
      <c r="K63" s="67" t="s">
        <v>1</v>
      </c>
      <c r="L63" s="65"/>
      <c r="M63" s="67" t="s">
        <v>1</v>
      </c>
    </row>
    <row r="64" spans="1:13" ht="15.75" customHeight="1" x14ac:dyDescent="0.5">
      <c r="A64" s="69"/>
      <c r="B64" s="52"/>
      <c r="C64" s="52"/>
      <c r="D64" s="52"/>
      <c r="E64" s="53"/>
      <c r="F64" s="52"/>
      <c r="G64" s="70"/>
      <c r="H64" s="54"/>
      <c r="I64" s="70"/>
      <c r="J64" s="54"/>
      <c r="K64" s="70"/>
      <c r="L64" s="54"/>
      <c r="M64" s="70"/>
    </row>
    <row r="65" spans="1:13" ht="15" customHeight="1" x14ac:dyDescent="0.5">
      <c r="A65" s="60" t="s">
        <v>67</v>
      </c>
      <c r="B65" s="61"/>
      <c r="C65" s="61"/>
      <c r="D65" s="61"/>
      <c r="E65" s="62"/>
      <c r="F65" s="61"/>
      <c r="G65" s="54"/>
      <c r="H65" s="63"/>
      <c r="I65" s="54"/>
      <c r="J65" s="63"/>
      <c r="K65" s="54"/>
      <c r="L65" s="63"/>
      <c r="M65" s="54"/>
    </row>
    <row r="66" spans="1:13" ht="15" customHeight="1" x14ac:dyDescent="0.5">
      <c r="A66" s="52" t="s">
        <v>68</v>
      </c>
      <c r="B66" s="52"/>
      <c r="C66" s="52"/>
      <c r="D66" s="52"/>
      <c r="E66" s="62"/>
      <c r="F66" s="61"/>
      <c r="G66" s="54">
        <f>G33-G68-G69</f>
        <v>147590717</v>
      </c>
      <c r="H66" s="63"/>
      <c r="I66" s="54">
        <f>I33-I68-I69</f>
        <v>170236696</v>
      </c>
      <c r="J66" s="63"/>
      <c r="K66" s="54">
        <f>K33-K68-K69</f>
        <v>192285377</v>
      </c>
      <c r="L66" s="63"/>
      <c r="M66" s="54">
        <f>M33-M68-M69</f>
        <v>140270693</v>
      </c>
    </row>
    <row r="67" spans="1:13" ht="15" customHeight="1" x14ac:dyDescent="0.5">
      <c r="A67" s="52" t="s">
        <v>175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1:13" ht="15" customHeight="1" x14ac:dyDescent="0.5">
      <c r="A68" s="52"/>
      <c r="B68" s="52" t="s">
        <v>176</v>
      </c>
      <c r="C68" s="52"/>
      <c r="D68" s="52"/>
      <c r="E68" s="53"/>
      <c r="F68" s="52"/>
      <c r="G68" s="63">
        <v>0</v>
      </c>
      <c r="H68" s="52"/>
      <c r="I68" s="63">
        <v>0</v>
      </c>
      <c r="J68" s="52"/>
      <c r="K68" s="63">
        <v>0</v>
      </c>
      <c r="L68" s="52"/>
      <c r="M68" s="63">
        <v>0</v>
      </c>
    </row>
    <row r="69" spans="1:13" ht="15" customHeight="1" x14ac:dyDescent="0.5">
      <c r="A69" s="52" t="s">
        <v>69</v>
      </c>
      <c r="B69" s="52"/>
      <c r="C69" s="52"/>
      <c r="D69" s="52"/>
      <c r="E69" s="62"/>
      <c r="F69" s="61"/>
      <c r="G69" s="72">
        <v>-365237</v>
      </c>
      <c r="H69" s="63"/>
      <c r="I69" s="72">
        <v>-1382869</v>
      </c>
      <c r="J69" s="63"/>
      <c r="K69" s="59">
        <v>0</v>
      </c>
      <c r="L69" s="63"/>
      <c r="M69" s="59">
        <v>0</v>
      </c>
    </row>
    <row r="70" spans="1:13" ht="15" customHeight="1" x14ac:dyDescent="0.5">
      <c r="A70" s="60"/>
      <c r="B70" s="61"/>
      <c r="C70" s="61"/>
      <c r="D70" s="61"/>
      <c r="E70" s="62"/>
      <c r="F70" s="61"/>
      <c r="G70" s="54"/>
      <c r="H70" s="63"/>
      <c r="I70" s="54"/>
      <c r="J70" s="63"/>
      <c r="K70" s="54"/>
      <c r="L70" s="63"/>
      <c r="M70" s="54"/>
    </row>
    <row r="71" spans="1:13" ht="15" customHeight="1" thickBot="1" x14ac:dyDescent="0.55000000000000004">
      <c r="A71" s="60"/>
      <c r="B71" s="61"/>
      <c r="C71" s="61"/>
      <c r="D71" s="61"/>
      <c r="E71" s="62"/>
      <c r="F71" s="61"/>
      <c r="G71" s="128">
        <f>+G33</f>
        <v>147225480</v>
      </c>
      <c r="H71" s="63"/>
      <c r="I71" s="128">
        <f>+I33</f>
        <v>168853827</v>
      </c>
      <c r="J71" s="63"/>
      <c r="K71" s="128">
        <f>K33</f>
        <v>192285377</v>
      </c>
      <c r="L71" s="63"/>
      <c r="M71" s="128">
        <f>M33</f>
        <v>140270693</v>
      </c>
    </row>
    <row r="72" spans="1:13" ht="15" customHeight="1" thickTop="1" x14ac:dyDescent="0.5">
      <c r="A72" s="60"/>
      <c r="B72" s="61"/>
      <c r="C72" s="61"/>
      <c r="D72" s="61"/>
      <c r="E72" s="62"/>
      <c r="F72" s="61"/>
      <c r="G72" s="54"/>
      <c r="H72" s="63"/>
      <c r="I72" s="54"/>
      <c r="J72" s="63"/>
      <c r="K72" s="54"/>
      <c r="L72" s="63"/>
      <c r="M72" s="54"/>
    </row>
    <row r="73" spans="1:13" ht="15" customHeight="1" x14ac:dyDescent="0.5">
      <c r="A73" s="60" t="s">
        <v>70</v>
      </c>
      <c r="B73" s="61"/>
      <c r="C73" s="61"/>
      <c r="D73" s="61"/>
      <c r="E73" s="62"/>
      <c r="F73" s="61"/>
      <c r="G73" s="54"/>
      <c r="H73" s="63"/>
      <c r="I73" s="54"/>
      <c r="J73" s="63"/>
      <c r="K73" s="54"/>
      <c r="L73" s="63"/>
      <c r="M73" s="54"/>
    </row>
    <row r="74" spans="1:13" ht="15" customHeight="1" x14ac:dyDescent="0.5">
      <c r="A74" s="52" t="s">
        <v>68</v>
      </c>
      <c r="B74" s="52"/>
      <c r="C74" s="52"/>
      <c r="D74" s="52"/>
      <c r="E74" s="62"/>
      <c r="F74" s="61"/>
      <c r="G74" s="54">
        <f>G45-G76-G77</f>
        <v>143587935</v>
      </c>
      <c r="H74" s="63"/>
      <c r="I74" s="54">
        <f>I45-I76-I77</f>
        <v>170643717</v>
      </c>
      <c r="J74" s="63"/>
      <c r="K74" s="54">
        <f>K45-K76-K77</f>
        <v>192285377</v>
      </c>
      <c r="L74" s="63"/>
      <c r="M74" s="54">
        <f>M45-M76-M77</f>
        <v>140270693</v>
      </c>
    </row>
    <row r="75" spans="1:13" ht="15" customHeight="1" x14ac:dyDescent="0.5">
      <c r="A75" s="52" t="s">
        <v>175</v>
      </c>
      <c r="B75" s="52"/>
      <c r="C75" s="52"/>
      <c r="D75" s="52"/>
      <c r="E75" s="62"/>
      <c r="F75" s="61"/>
      <c r="G75" s="54"/>
      <c r="H75" s="63"/>
      <c r="I75" s="54"/>
      <c r="J75" s="63"/>
      <c r="K75" s="54"/>
      <c r="L75" s="63"/>
      <c r="M75" s="54"/>
    </row>
    <row r="76" spans="1:13" ht="15" customHeight="1" x14ac:dyDescent="0.5">
      <c r="A76" s="52"/>
      <c r="B76" s="52" t="s">
        <v>176</v>
      </c>
      <c r="C76" s="52"/>
      <c r="D76" s="52"/>
      <c r="E76" s="62"/>
      <c r="F76" s="61"/>
      <c r="G76" s="54">
        <v>0</v>
      </c>
      <c r="H76" s="63"/>
      <c r="I76" s="54">
        <v>0</v>
      </c>
      <c r="J76" s="63"/>
      <c r="K76" s="54">
        <v>0</v>
      </c>
      <c r="L76" s="63"/>
      <c r="M76" s="54">
        <v>0</v>
      </c>
    </row>
    <row r="77" spans="1:13" ht="15" customHeight="1" x14ac:dyDescent="0.5">
      <c r="A77" s="52" t="s">
        <v>69</v>
      </c>
      <c r="B77" s="52"/>
      <c r="C77" s="52"/>
      <c r="D77" s="52"/>
      <c r="E77" s="62"/>
      <c r="F77" s="61"/>
      <c r="G77" s="59">
        <v>-400709</v>
      </c>
      <c r="H77" s="63"/>
      <c r="I77" s="59">
        <f>I69-230816</f>
        <v>-1613685</v>
      </c>
      <c r="J77" s="63"/>
      <c r="K77" s="59">
        <v>0</v>
      </c>
      <c r="L77" s="63"/>
      <c r="M77" s="59">
        <v>0</v>
      </c>
    </row>
    <row r="78" spans="1:13" ht="15" customHeight="1" x14ac:dyDescent="0.5">
      <c r="A78" s="60"/>
      <c r="B78" s="61"/>
      <c r="C78" s="61"/>
      <c r="D78" s="61"/>
      <c r="E78" s="62"/>
      <c r="F78" s="61"/>
      <c r="G78" s="54"/>
      <c r="H78" s="63"/>
      <c r="I78" s="54"/>
      <c r="J78" s="63"/>
      <c r="K78" s="54"/>
      <c r="L78" s="63"/>
      <c r="M78" s="54"/>
    </row>
    <row r="79" spans="1:13" ht="15" customHeight="1" thickBot="1" x14ac:dyDescent="0.55000000000000004">
      <c r="A79" s="60"/>
      <c r="B79" s="61"/>
      <c r="C79" s="61"/>
      <c r="D79" s="61"/>
      <c r="E79" s="62"/>
      <c r="F79" s="61"/>
      <c r="G79" s="128">
        <f>SUM(G74:G78)</f>
        <v>143187226</v>
      </c>
      <c r="H79" s="63"/>
      <c r="I79" s="128">
        <f>SUM(I74:I78)</f>
        <v>169030032</v>
      </c>
      <c r="J79" s="63"/>
      <c r="K79" s="128">
        <f>SUM(K74:K78)</f>
        <v>192285377</v>
      </c>
      <c r="L79" s="63"/>
      <c r="M79" s="128">
        <f>SUM(M74:M78)</f>
        <v>140270693</v>
      </c>
    </row>
    <row r="80" spans="1:13" ht="15" customHeight="1" thickTop="1" x14ac:dyDescent="0.5">
      <c r="A80" s="60"/>
      <c r="B80" s="61"/>
      <c r="C80" s="61"/>
      <c r="D80" s="61"/>
      <c r="E80" s="62"/>
      <c r="F80" s="61"/>
      <c r="G80" s="54"/>
      <c r="H80" s="63"/>
      <c r="I80" s="54"/>
      <c r="J80" s="63"/>
      <c r="K80" s="54"/>
      <c r="L80" s="63"/>
      <c r="M80" s="54"/>
    </row>
    <row r="81" spans="1:13" ht="15" customHeight="1" x14ac:dyDescent="0.5">
      <c r="A81" s="60" t="s">
        <v>71</v>
      </c>
      <c r="B81" s="61"/>
      <c r="C81" s="61"/>
      <c r="D81" s="61"/>
      <c r="E81" s="62"/>
      <c r="F81" s="61"/>
      <c r="G81" s="54"/>
      <c r="H81" s="63"/>
      <c r="I81" s="54"/>
      <c r="J81" s="63"/>
      <c r="K81" s="54"/>
      <c r="L81" s="63"/>
      <c r="M81" s="54"/>
    </row>
    <row r="82" spans="1:13" ht="15" customHeight="1" x14ac:dyDescent="0.5">
      <c r="A82" s="60"/>
      <c r="B82" s="61"/>
      <c r="C82" s="61"/>
      <c r="D82" s="61"/>
      <c r="E82" s="62"/>
      <c r="F82" s="61"/>
      <c r="G82" s="54"/>
      <c r="H82" s="63"/>
      <c r="I82" s="54"/>
      <c r="J82" s="63"/>
      <c r="K82" s="54"/>
      <c r="L82" s="63"/>
      <c r="M82" s="54"/>
    </row>
    <row r="83" spans="1:13" ht="15" customHeight="1" x14ac:dyDescent="0.5">
      <c r="A83" s="61" t="s">
        <v>177</v>
      </c>
      <c r="B83" s="61"/>
      <c r="C83" s="61"/>
      <c r="D83" s="61"/>
      <c r="E83" s="62"/>
      <c r="F83" s="61"/>
      <c r="G83" s="54"/>
      <c r="H83" s="63"/>
      <c r="I83" s="54"/>
      <c r="J83" s="63"/>
      <c r="K83" s="54"/>
      <c r="L83" s="63"/>
      <c r="M83" s="54"/>
    </row>
    <row r="84" spans="1:13" ht="15" customHeight="1" thickBot="1" x14ac:dyDescent="0.55000000000000004">
      <c r="A84" s="61"/>
      <c r="B84" s="61" t="s">
        <v>178</v>
      </c>
      <c r="C84" s="61"/>
      <c r="D84" s="61"/>
      <c r="E84" s="62"/>
      <c r="F84" s="61"/>
      <c r="G84" s="126">
        <f>G66/1480000000</f>
        <v>9.9723457432432439E-2</v>
      </c>
      <c r="H84" s="77"/>
      <c r="I84" s="126">
        <v>0.17</v>
      </c>
      <c r="J84" s="77"/>
      <c r="K84" s="126">
        <f>K71/1480000000</f>
        <v>0.12992255202702702</v>
      </c>
      <c r="L84" s="77"/>
      <c r="M84" s="126">
        <v>0.14000000000000001</v>
      </c>
    </row>
    <row r="85" spans="1:13" ht="15" customHeight="1" thickTop="1" x14ac:dyDescent="0.5">
      <c r="A85" s="61"/>
      <c r="B85" s="61"/>
      <c r="C85" s="61"/>
      <c r="D85" s="61"/>
      <c r="E85" s="62"/>
      <c r="F85" s="61"/>
      <c r="G85" s="77"/>
      <c r="H85" s="77"/>
      <c r="I85" s="77"/>
      <c r="J85" s="77"/>
      <c r="K85" s="77"/>
      <c r="L85" s="77"/>
      <c r="M85" s="77"/>
    </row>
    <row r="86" spans="1:13" ht="15" customHeight="1" x14ac:dyDescent="0.5">
      <c r="A86" s="61"/>
      <c r="B86" s="61"/>
      <c r="C86" s="61"/>
      <c r="D86" s="61"/>
      <c r="E86" s="62"/>
      <c r="F86" s="61"/>
      <c r="G86" s="77"/>
      <c r="H86" s="77"/>
      <c r="I86" s="77"/>
      <c r="J86" s="77"/>
      <c r="K86" s="77"/>
      <c r="L86" s="77"/>
      <c r="M86" s="77"/>
    </row>
    <row r="87" spans="1:13" ht="15" customHeight="1" x14ac:dyDescent="0.2">
      <c r="A87" s="61"/>
      <c r="B87" s="61"/>
      <c r="C87" s="61"/>
      <c r="D87" s="61"/>
      <c r="E87" s="62"/>
      <c r="F87" s="61"/>
      <c r="G87" s="77"/>
      <c r="H87" s="77"/>
      <c r="I87" s="138"/>
      <c r="J87" s="77"/>
      <c r="K87" s="77"/>
      <c r="L87" s="77"/>
      <c r="M87" s="77"/>
    </row>
    <row r="88" spans="1:13" ht="15" customHeight="1" x14ac:dyDescent="0.2">
      <c r="A88" s="61"/>
      <c r="B88" s="61"/>
      <c r="C88" s="61"/>
      <c r="D88" s="61"/>
      <c r="E88" s="62"/>
      <c r="F88" s="61"/>
      <c r="G88" s="77"/>
      <c r="H88" s="77"/>
      <c r="I88" s="139"/>
      <c r="J88" s="77"/>
      <c r="K88" s="77"/>
      <c r="L88" s="77"/>
      <c r="M88" s="77"/>
    </row>
    <row r="89" spans="1:13" ht="15" customHeight="1" x14ac:dyDescent="0.5">
      <c r="A89" s="61"/>
      <c r="B89" s="61"/>
      <c r="C89" s="61"/>
      <c r="D89" s="61"/>
      <c r="E89" s="62"/>
      <c r="F89" s="61"/>
      <c r="G89" s="77"/>
      <c r="H89" s="77"/>
      <c r="I89" s="77"/>
      <c r="J89" s="77"/>
      <c r="K89" s="77"/>
      <c r="L89" s="77"/>
      <c r="M89" s="77"/>
    </row>
    <row r="90" spans="1:13" ht="15" customHeight="1" x14ac:dyDescent="0.5">
      <c r="A90" s="61"/>
      <c r="B90" s="61"/>
      <c r="C90" s="61"/>
      <c r="D90" s="61"/>
      <c r="E90" s="62"/>
      <c r="F90" s="61"/>
      <c r="G90" s="77"/>
      <c r="H90" s="77"/>
      <c r="I90" s="77"/>
      <c r="J90" s="77"/>
      <c r="K90" s="77"/>
      <c r="L90" s="77"/>
      <c r="M90" s="77"/>
    </row>
    <row r="91" spans="1:13" ht="15" customHeight="1" x14ac:dyDescent="0.5">
      <c r="A91" s="61"/>
      <c r="B91" s="61"/>
      <c r="C91" s="61"/>
      <c r="D91" s="61"/>
      <c r="E91" s="62"/>
      <c r="F91" s="61"/>
      <c r="G91" s="77"/>
      <c r="H91" s="77"/>
      <c r="I91" s="77"/>
      <c r="J91" s="77"/>
      <c r="K91" s="77"/>
      <c r="L91" s="77"/>
      <c r="M91" s="77"/>
    </row>
    <row r="92" spans="1:13" ht="15" customHeight="1" x14ac:dyDescent="0.5">
      <c r="A92" s="61"/>
      <c r="B92" s="61"/>
      <c r="C92" s="61"/>
      <c r="D92" s="61"/>
      <c r="E92" s="62"/>
      <c r="F92" s="61"/>
      <c r="G92" s="77"/>
      <c r="H92" s="77"/>
      <c r="I92" s="77"/>
      <c r="J92" s="77"/>
      <c r="K92" s="77"/>
      <c r="L92" s="77"/>
      <c r="M92" s="77"/>
    </row>
    <row r="93" spans="1:13" ht="15" customHeight="1" x14ac:dyDescent="0.5">
      <c r="A93" s="61"/>
      <c r="B93" s="61"/>
      <c r="C93" s="61"/>
      <c r="D93" s="61"/>
      <c r="E93" s="62"/>
      <c r="F93" s="61"/>
      <c r="G93" s="77"/>
      <c r="H93" s="77"/>
      <c r="I93" s="77"/>
      <c r="J93" s="77"/>
      <c r="K93" s="77"/>
      <c r="L93" s="77"/>
      <c r="M93" s="77"/>
    </row>
    <row r="94" spans="1:13" ht="15" customHeight="1" x14ac:dyDescent="0.5">
      <c r="A94" s="61"/>
      <c r="B94" s="61"/>
      <c r="C94" s="61"/>
      <c r="D94" s="61"/>
      <c r="E94" s="62"/>
      <c r="F94" s="61"/>
      <c r="G94" s="77"/>
      <c r="H94" s="77"/>
      <c r="I94" s="77"/>
      <c r="J94" s="77"/>
      <c r="K94" s="77"/>
      <c r="L94" s="77"/>
      <c r="M94" s="77"/>
    </row>
    <row r="95" spans="1:13" ht="15" customHeight="1" x14ac:dyDescent="0.5">
      <c r="A95" s="61"/>
      <c r="B95" s="61"/>
      <c r="C95" s="61"/>
      <c r="D95" s="61"/>
      <c r="E95" s="62"/>
      <c r="F95" s="61"/>
      <c r="G95" s="77"/>
      <c r="H95" s="77"/>
      <c r="I95" s="77"/>
      <c r="J95" s="77"/>
      <c r="K95" s="77"/>
      <c r="L95" s="77"/>
      <c r="M95" s="77"/>
    </row>
    <row r="96" spans="1:13" ht="15" customHeight="1" x14ac:dyDescent="0.5">
      <c r="A96" s="61"/>
      <c r="B96" s="61"/>
      <c r="C96" s="61"/>
      <c r="D96" s="61"/>
      <c r="E96" s="62"/>
      <c r="F96" s="61"/>
      <c r="G96" s="77"/>
      <c r="H96" s="77"/>
      <c r="I96" s="77"/>
      <c r="J96" s="77"/>
      <c r="K96" s="77"/>
      <c r="L96" s="77"/>
      <c r="M96" s="77"/>
    </row>
    <row r="97" spans="1:13" ht="15" customHeight="1" x14ac:dyDescent="0.5">
      <c r="A97" s="61"/>
      <c r="B97" s="61"/>
      <c r="C97" s="61"/>
      <c r="D97" s="61"/>
      <c r="E97" s="62"/>
      <c r="F97" s="61"/>
      <c r="G97" s="77"/>
      <c r="H97" s="77"/>
      <c r="I97" s="77"/>
      <c r="J97" s="77"/>
      <c r="K97" s="77"/>
      <c r="L97" s="77"/>
      <c r="M97" s="77"/>
    </row>
    <row r="98" spans="1:13" ht="15" customHeight="1" x14ac:dyDescent="0.5">
      <c r="A98" s="61"/>
      <c r="B98" s="61"/>
      <c r="C98" s="61"/>
      <c r="D98" s="61"/>
      <c r="E98" s="62"/>
      <c r="F98" s="61"/>
      <c r="G98" s="77"/>
      <c r="H98" s="77"/>
      <c r="I98" s="77"/>
      <c r="J98" s="77"/>
      <c r="K98" s="77"/>
      <c r="L98" s="77"/>
      <c r="M98" s="77"/>
    </row>
    <row r="99" spans="1:13" ht="15" customHeight="1" x14ac:dyDescent="0.5">
      <c r="A99" s="83"/>
      <c r="B99" s="83"/>
      <c r="C99" s="83"/>
      <c r="D99" s="83"/>
      <c r="E99" s="49"/>
      <c r="F99" s="83"/>
      <c r="G99" s="125"/>
      <c r="H99" s="125"/>
      <c r="I99" s="125"/>
      <c r="J99" s="125"/>
      <c r="K99" s="125"/>
      <c r="L99" s="125"/>
      <c r="M99" s="125"/>
    </row>
    <row r="100" spans="1:13" ht="15" customHeight="1" x14ac:dyDescent="0.5">
      <c r="A100" s="83"/>
      <c r="B100" s="83"/>
      <c r="C100" s="83"/>
      <c r="D100" s="83"/>
      <c r="E100" s="49"/>
      <c r="F100" s="83"/>
      <c r="G100" s="125"/>
      <c r="H100" s="125"/>
      <c r="I100" s="125"/>
      <c r="J100" s="125"/>
      <c r="K100" s="125"/>
      <c r="L100" s="125"/>
      <c r="M100" s="125"/>
    </row>
    <row r="101" spans="1:13" ht="15" customHeight="1" x14ac:dyDescent="0.5">
      <c r="A101" s="83"/>
      <c r="B101" s="83"/>
      <c r="C101" s="83"/>
      <c r="D101" s="83"/>
      <c r="E101" s="49"/>
      <c r="F101" s="83"/>
      <c r="G101" s="125"/>
      <c r="H101" s="125"/>
      <c r="I101" s="125"/>
      <c r="J101" s="125"/>
      <c r="K101" s="125"/>
      <c r="L101" s="125"/>
      <c r="M101" s="125"/>
    </row>
    <row r="102" spans="1:13" ht="15" customHeight="1" x14ac:dyDescent="0.5">
      <c r="A102" s="83"/>
      <c r="B102" s="83"/>
      <c r="C102" s="83"/>
      <c r="D102" s="83"/>
      <c r="E102" s="49"/>
      <c r="F102" s="83"/>
      <c r="G102" s="125"/>
      <c r="H102" s="125"/>
      <c r="I102" s="125"/>
      <c r="J102" s="125"/>
      <c r="K102" s="125"/>
      <c r="L102" s="125"/>
      <c r="M102" s="125"/>
    </row>
    <row r="103" spans="1:13" s="83" customFormat="1" ht="12.75" customHeight="1" x14ac:dyDescent="0.5">
      <c r="G103" s="95"/>
      <c r="H103" s="95"/>
      <c r="I103" s="95"/>
      <c r="J103" s="95"/>
      <c r="K103" s="95"/>
      <c r="L103" s="95"/>
      <c r="M103" s="95"/>
    </row>
    <row r="104" spans="1:13" ht="21.75" customHeight="1" x14ac:dyDescent="0.5">
      <c r="A104" s="81" t="s">
        <v>76</v>
      </c>
      <c r="B104" s="81"/>
      <c r="C104" s="81"/>
      <c r="D104" s="81"/>
      <c r="E104" s="81"/>
      <c r="F104" s="81"/>
      <c r="G104" s="93"/>
      <c r="H104" s="93"/>
      <c r="I104" s="93"/>
      <c r="J104" s="93"/>
      <c r="K104" s="93"/>
      <c r="L104" s="93"/>
      <c r="M104" s="93"/>
    </row>
    <row r="105" spans="1:13" ht="15" customHeight="1" x14ac:dyDescent="0.5">
      <c r="E105" s="175"/>
    </row>
    <row r="106" spans="1:13" ht="15" customHeight="1" x14ac:dyDescent="0.5">
      <c r="E106" s="175"/>
    </row>
    <row r="107" spans="1:13" ht="15" customHeight="1" x14ac:dyDescent="0.5">
      <c r="E107" s="175"/>
    </row>
    <row r="108" spans="1:13" ht="15" customHeight="1" x14ac:dyDescent="0.5">
      <c r="E108" s="175"/>
    </row>
    <row r="109" spans="1:13" ht="15" customHeight="1" x14ac:dyDescent="0.5">
      <c r="E109" s="175"/>
    </row>
    <row r="110" spans="1:13" ht="15" customHeight="1" x14ac:dyDescent="0.5">
      <c r="E110" s="175"/>
    </row>
    <row r="111" spans="1:13" ht="15" customHeight="1" x14ac:dyDescent="0.5">
      <c r="E111" s="175"/>
    </row>
    <row r="112" spans="1:13" ht="15" customHeight="1" x14ac:dyDescent="0.5">
      <c r="E112" s="175"/>
    </row>
    <row r="113" spans="5:5" ht="15" customHeight="1" x14ac:dyDescent="0.5">
      <c r="E113" s="175"/>
    </row>
    <row r="114" spans="5:5" ht="15" customHeight="1" x14ac:dyDescent="0.5">
      <c r="E114" s="175"/>
    </row>
    <row r="115" spans="5:5" ht="15" customHeight="1" x14ac:dyDescent="0.5">
      <c r="E115" s="175"/>
    </row>
    <row r="116" spans="5:5" ht="15" customHeight="1" x14ac:dyDescent="0.5">
      <c r="E116" s="175"/>
    </row>
    <row r="117" spans="5:5" ht="15" customHeight="1" x14ac:dyDescent="0.5">
      <c r="E117" s="175"/>
    </row>
    <row r="118" spans="5:5" ht="15" customHeight="1" x14ac:dyDescent="0.5">
      <c r="E118" s="175"/>
    </row>
    <row r="119" spans="5:5" ht="15" customHeight="1" x14ac:dyDescent="0.5">
      <c r="E119" s="175"/>
    </row>
    <row r="120" spans="5:5" ht="15" customHeight="1" x14ac:dyDescent="0.5">
      <c r="E120" s="175"/>
    </row>
    <row r="121" spans="5:5" ht="15" customHeight="1" x14ac:dyDescent="0.5">
      <c r="E121" s="175"/>
    </row>
    <row r="122" spans="5:5" ht="15" customHeight="1" x14ac:dyDescent="0.5">
      <c r="E122" s="175"/>
    </row>
    <row r="123" spans="5:5" ht="15" customHeight="1" x14ac:dyDescent="0.5">
      <c r="E123" s="175"/>
    </row>
    <row r="124" spans="5:5" ht="15" customHeight="1" x14ac:dyDescent="0.5">
      <c r="E124" s="175"/>
    </row>
    <row r="125" spans="5:5" ht="15" customHeight="1" x14ac:dyDescent="0.5">
      <c r="E125" s="175"/>
    </row>
    <row r="126" spans="5:5" ht="15" customHeight="1" x14ac:dyDescent="0.5">
      <c r="E126" s="175"/>
    </row>
    <row r="127" spans="5:5" ht="15" customHeight="1" x14ac:dyDescent="0.5">
      <c r="E127" s="175"/>
    </row>
    <row r="128" spans="5:5" ht="15" customHeight="1" x14ac:dyDescent="0.5">
      <c r="E128" s="175"/>
    </row>
    <row r="129" spans="5:5" ht="15" customHeight="1" x14ac:dyDescent="0.5">
      <c r="E129" s="175"/>
    </row>
    <row r="130" spans="5:5" ht="15" customHeight="1" x14ac:dyDescent="0.5">
      <c r="E130" s="175"/>
    </row>
    <row r="131" spans="5:5" ht="15" customHeight="1" x14ac:dyDescent="0.5">
      <c r="E131" s="175"/>
    </row>
    <row r="132" spans="5:5" ht="15" customHeight="1" x14ac:dyDescent="0.5">
      <c r="E132" s="175"/>
    </row>
    <row r="133" spans="5:5" ht="15" customHeight="1" x14ac:dyDescent="0.5">
      <c r="E133" s="175"/>
    </row>
    <row r="134" spans="5:5" ht="15" customHeight="1" x14ac:dyDescent="0.5">
      <c r="E134" s="175"/>
    </row>
    <row r="135" spans="5:5" ht="15" customHeight="1" x14ac:dyDescent="0.5">
      <c r="E135" s="175"/>
    </row>
    <row r="136" spans="5:5" ht="15" customHeight="1" x14ac:dyDescent="0.5">
      <c r="E136" s="175"/>
    </row>
    <row r="137" spans="5:5" ht="15" customHeight="1" x14ac:dyDescent="0.5">
      <c r="E137" s="175"/>
    </row>
    <row r="138" spans="5:5" ht="15" customHeight="1" x14ac:dyDescent="0.5">
      <c r="E138" s="175"/>
    </row>
    <row r="139" spans="5:5" ht="15" customHeight="1" x14ac:dyDescent="0.5">
      <c r="E139" s="175"/>
    </row>
    <row r="140" spans="5:5" ht="15" customHeight="1" x14ac:dyDescent="0.5">
      <c r="E140" s="175"/>
    </row>
    <row r="141" spans="5:5" ht="15" customHeight="1" x14ac:dyDescent="0.5">
      <c r="E141" s="175"/>
    </row>
    <row r="142" spans="5:5" ht="15" customHeight="1" x14ac:dyDescent="0.5">
      <c r="E142" s="175"/>
    </row>
    <row r="143" spans="5:5" ht="15" customHeight="1" x14ac:dyDescent="0.5">
      <c r="E143" s="175"/>
    </row>
    <row r="144" spans="5:5" ht="15" customHeight="1" x14ac:dyDescent="0.5">
      <c r="E144" s="175"/>
    </row>
    <row r="145" spans="5:5" ht="15" customHeight="1" x14ac:dyDescent="0.5">
      <c r="E145" s="175"/>
    </row>
    <row r="146" spans="5:5" ht="15" customHeight="1" x14ac:dyDescent="0.5">
      <c r="E146" s="175"/>
    </row>
    <row r="147" spans="5:5" ht="15" customHeight="1" x14ac:dyDescent="0.5">
      <c r="E147" s="175"/>
    </row>
    <row r="148" spans="5:5" ht="15" customHeight="1" x14ac:dyDescent="0.5">
      <c r="E148" s="175"/>
    </row>
    <row r="149" spans="5:5" ht="15" customHeight="1" x14ac:dyDescent="0.5">
      <c r="E149" s="175"/>
    </row>
  </sheetData>
  <mergeCells count="8">
    <mergeCell ref="G59:I59"/>
    <mergeCell ref="K59:M59"/>
    <mergeCell ref="G6:I6"/>
    <mergeCell ref="K6:M6"/>
    <mergeCell ref="G7:I7"/>
    <mergeCell ref="K7:M7"/>
    <mergeCell ref="G58:I58"/>
    <mergeCell ref="K58:M58"/>
  </mergeCells>
  <pageMargins left="0.8" right="0.5" top="0.5" bottom="0.6" header="0.49" footer="0.4"/>
  <pageSetup paperSize="9" firstPageNumber="7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A16" zoomScaleNormal="100" zoomScaleSheetLayoutView="115" workbookViewId="0">
      <selection activeCell="O132" sqref="O132"/>
    </sheetView>
  </sheetViews>
  <sheetFormatPr defaultColWidth="9.140625" defaultRowHeight="16.5" customHeight="1" x14ac:dyDescent="0.5"/>
  <cols>
    <col min="1" max="3" width="1.7109375" style="46" customWidth="1"/>
    <col min="4" max="4" width="33" style="46" customWidth="1"/>
    <col min="5" max="5" width="12.140625" style="50" customWidth="1"/>
    <col min="6" max="6" width="0.7109375" style="50" customWidth="1"/>
    <col min="7" max="7" width="13.140625" style="50" customWidth="1"/>
    <col min="8" max="8" width="0.7109375" style="50" customWidth="1"/>
    <col min="9" max="9" width="15" style="50" customWidth="1"/>
    <col min="10" max="10" width="0.7109375" style="50" customWidth="1"/>
    <col min="11" max="11" width="13" style="50" customWidth="1"/>
    <col min="12" max="12" width="0.7109375" style="50" customWidth="1"/>
    <col min="13" max="13" width="13.7109375" style="50" customWidth="1"/>
    <col min="14" max="14" width="0.7109375" style="50" customWidth="1"/>
    <col min="15" max="15" width="20.42578125" style="50" customWidth="1"/>
    <col min="16" max="16" width="0.7109375" style="50" customWidth="1"/>
    <col min="17" max="17" width="13.5703125" style="50" customWidth="1"/>
    <col min="18" max="18" width="0.7109375" style="50" customWidth="1"/>
    <col min="19" max="19" width="13.140625" style="50" customWidth="1"/>
    <col min="20" max="20" width="0.7109375" style="50" customWidth="1"/>
    <col min="21" max="21" width="13.140625" style="50" customWidth="1"/>
    <col min="22" max="22" width="17" style="46" customWidth="1"/>
    <col min="23" max="23" width="11" style="46" bestFit="1" customWidth="1"/>
    <col min="24" max="16384" width="9.140625" style="46"/>
  </cols>
  <sheetData>
    <row r="1" spans="1:30" ht="16.5" customHeight="1" x14ac:dyDescent="0.5">
      <c r="A1" s="92" t="s">
        <v>158</v>
      </c>
    </row>
    <row r="2" spans="1:30" ht="16.5" customHeight="1" x14ac:dyDescent="0.5">
      <c r="A2" s="92" t="s">
        <v>179</v>
      </c>
    </row>
    <row r="3" spans="1:30" s="83" customFormat="1" ht="16.5" customHeight="1" x14ac:dyDescent="0.5">
      <c r="A3" s="121" t="str">
        <f>'E7-8 (PL6)'!A3</f>
        <v>For the six-month period ended 30 June 2019</v>
      </c>
      <c r="B3" s="81"/>
      <c r="C3" s="81"/>
      <c r="D3" s="81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</row>
    <row r="4" spans="1:30" s="83" customFormat="1" ht="16.5" customHeight="1" x14ac:dyDescent="0.5">
      <c r="A4" s="94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5" spans="1:30" s="83" customFormat="1" ht="16.5" customHeight="1" x14ac:dyDescent="0.5">
      <c r="A5" s="60"/>
      <c r="B5" s="61"/>
      <c r="C5" s="61"/>
      <c r="D5" s="61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</row>
    <row r="6" spans="1:30" ht="15.6" customHeight="1" x14ac:dyDescent="0.5">
      <c r="A6" s="52"/>
      <c r="B6" s="52"/>
      <c r="C6" s="52"/>
      <c r="D6" s="52"/>
      <c r="E6" s="183" t="s">
        <v>131</v>
      </c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96"/>
      <c r="W6" s="96"/>
      <c r="X6" s="96"/>
      <c r="Y6" s="96"/>
      <c r="Z6" s="96"/>
      <c r="AA6" s="96"/>
      <c r="AB6" s="96"/>
      <c r="AC6" s="96"/>
      <c r="AD6" s="96"/>
    </row>
    <row r="7" spans="1:30" ht="15.6" customHeight="1" x14ac:dyDescent="0.5">
      <c r="A7" s="52"/>
      <c r="B7" s="52"/>
      <c r="C7" s="52"/>
      <c r="D7" s="52"/>
      <c r="E7" s="184" t="s">
        <v>51</v>
      </c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05"/>
      <c r="S7" s="105"/>
      <c r="T7" s="105"/>
      <c r="U7" s="105"/>
      <c r="V7" s="96"/>
      <c r="W7" s="96"/>
      <c r="X7" s="96"/>
      <c r="Y7" s="96"/>
      <c r="Z7" s="96"/>
      <c r="AA7" s="106"/>
      <c r="AB7" s="106"/>
      <c r="AC7" s="106"/>
      <c r="AD7" s="106"/>
    </row>
    <row r="8" spans="1:30" ht="15.6" customHeight="1" x14ac:dyDescent="0.5">
      <c r="A8" s="52"/>
      <c r="B8" s="52"/>
      <c r="C8" s="52"/>
      <c r="D8" s="52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74" t="s">
        <v>143</v>
      </c>
      <c r="P8" s="140"/>
      <c r="Q8" s="107"/>
      <c r="R8" s="107"/>
      <c r="S8" s="107"/>
      <c r="T8" s="107"/>
      <c r="U8" s="107"/>
      <c r="V8" s="96"/>
      <c r="W8" s="96"/>
      <c r="X8" s="96"/>
      <c r="Y8" s="96"/>
      <c r="Z8" s="96"/>
      <c r="AA8" s="106"/>
      <c r="AB8" s="106"/>
      <c r="AC8" s="106"/>
      <c r="AD8" s="106"/>
    </row>
    <row r="9" spans="1:30" ht="15.6" customHeight="1" x14ac:dyDescent="0.5">
      <c r="A9" s="52"/>
      <c r="B9" s="52"/>
      <c r="C9" s="52"/>
      <c r="D9" s="52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8" t="s">
        <v>180</v>
      </c>
      <c r="P9" s="109"/>
      <c r="Q9" s="107"/>
      <c r="R9" s="107"/>
      <c r="S9" s="107"/>
      <c r="T9" s="107"/>
      <c r="U9" s="107"/>
      <c r="V9" s="96"/>
      <c r="W9" s="96"/>
      <c r="X9" s="96"/>
      <c r="Y9" s="96"/>
      <c r="Z9" s="96"/>
      <c r="AA9" s="106"/>
      <c r="AB9" s="106"/>
      <c r="AC9" s="106"/>
      <c r="AD9" s="106"/>
    </row>
    <row r="10" spans="1:30" ht="15.6" customHeight="1" x14ac:dyDescent="0.5">
      <c r="A10" s="52"/>
      <c r="B10" s="52"/>
      <c r="C10" s="52"/>
      <c r="D10" s="52"/>
      <c r="E10" s="66"/>
      <c r="F10" s="66"/>
      <c r="G10" s="66"/>
      <c r="H10" s="109"/>
      <c r="I10" s="109"/>
      <c r="J10" s="109"/>
      <c r="K10" s="109"/>
      <c r="L10" s="109"/>
      <c r="M10" s="109"/>
      <c r="N10" s="109"/>
      <c r="O10" s="110" t="s">
        <v>181</v>
      </c>
      <c r="P10" s="107"/>
      <c r="Q10" s="61"/>
      <c r="R10" s="107"/>
      <c r="S10" s="107"/>
      <c r="T10" s="107"/>
      <c r="U10" s="109"/>
      <c r="V10" s="96"/>
      <c r="W10" s="96"/>
      <c r="X10" s="96"/>
      <c r="Y10" s="96"/>
      <c r="Z10" s="96"/>
      <c r="AA10" s="106"/>
      <c r="AB10" s="106"/>
      <c r="AC10" s="106"/>
      <c r="AD10" s="106"/>
    </row>
    <row r="11" spans="1:30" ht="15.6" customHeight="1" x14ac:dyDescent="0.5">
      <c r="A11" s="52"/>
      <c r="B11" s="52"/>
      <c r="C11" s="52"/>
      <c r="D11" s="52"/>
      <c r="E11" s="66"/>
      <c r="F11" s="66"/>
      <c r="G11" s="66"/>
      <c r="H11" s="109"/>
      <c r="I11" s="110" t="s">
        <v>120</v>
      </c>
      <c r="J11" s="109"/>
      <c r="K11" s="183" t="s">
        <v>20</v>
      </c>
      <c r="L11" s="183"/>
      <c r="M11" s="183"/>
      <c r="N11" s="109"/>
      <c r="O11" s="111" t="s">
        <v>142</v>
      </c>
      <c r="P11" s="109"/>
      <c r="Q11" s="52"/>
      <c r="R11" s="52"/>
      <c r="S11" s="52"/>
      <c r="T11" s="52"/>
      <c r="U11" s="109"/>
      <c r="V11" s="96"/>
      <c r="W11" s="96"/>
      <c r="X11" s="96"/>
      <c r="Y11" s="96"/>
      <c r="Z11" s="96"/>
      <c r="AA11" s="106"/>
      <c r="AB11" s="106"/>
      <c r="AC11" s="106"/>
      <c r="AD11" s="106"/>
    </row>
    <row r="12" spans="1:30" ht="15.6" customHeight="1" x14ac:dyDescent="0.5">
      <c r="A12" s="52"/>
      <c r="B12" s="52"/>
      <c r="C12" s="52"/>
      <c r="D12" s="52"/>
      <c r="E12" s="66" t="s">
        <v>86</v>
      </c>
      <c r="F12" s="66"/>
      <c r="G12" s="66" t="s">
        <v>118</v>
      </c>
      <c r="H12" s="109"/>
      <c r="I12" s="112" t="s">
        <v>147</v>
      </c>
      <c r="J12" s="109"/>
      <c r="K12" s="66" t="s">
        <v>159</v>
      </c>
      <c r="L12" s="68"/>
      <c r="M12" s="66"/>
      <c r="N12" s="109"/>
      <c r="O12" s="84" t="s">
        <v>114</v>
      </c>
      <c r="P12" s="109"/>
      <c r="Q12" s="84" t="s">
        <v>29</v>
      </c>
      <c r="R12" s="84"/>
      <c r="S12" s="84" t="s">
        <v>61</v>
      </c>
      <c r="T12" s="84"/>
      <c r="U12" s="109"/>
      <c r="V12" s="96"/>
      <c r="W12" s="96"/>
      <c r="X12" s="96"/>
      <c r="Y12" s="96"/>
      <c r="Z12" s="96"/>
      <c r="AA12" s="106"/>
      <c r="AB12" s="106"/>
      <c r="AC12" s="106"/>
      <c r="AD12" s="106"/>
    </row>
    <row r="13" spans="1:30" ht="15.6" customHeight="1" x14ac:dyDescent="0.5">
      <c r="A13" s="52"/>
      <c r="B13" s="52"/>
      <c r="C13" s="52"/>
      <c r="D13" s="52"/>
      <c r="E13" s="66" t="s">
        <v>85</v>
      </c>
      <c r="F13" s="66"/>
      <c r="G13" s="66" t="s">
        <v>117</v>
      </c>
      <c r="H13" s="68"/>
      <c r="I13" s="112" t="s">
        <v>148</v>
      </c>
      <c r="J13" s="66"/>
      <c r="K13" s="66" t="s">
        <v>160</v>
      </c>
      <c r="L13" s="68"/>
      <c r="M13" s="66"/>
      <c r="N13" s="66"/>
      <c r="O13" s="66" t="s">
        <v>116</v>
      </c>
      <c r="P13" s="52"/>
      <c r="Q13" s="66" t="s">
        <v>59</v>
      </c>
      <c r="R13" s="66"/>
      <c r="S13" s="66" t="s">
        <v>62</v>
      </c>
      <c r="T13" s="66"/>
      <c r="U13" s="66"/>
    </row>
    <row r="14" spans="1:30" ht="15.6" customHeight="1" x14ac:dyDescent="0.5">
      <c r="A14" s="52"/>
      <c r="B14" s="52"/>
      <c r="C14" s="52"/>
      <c r="D14" s="52"/>
      <c r="E14" s="66" t="s">
        <v>28</v>
      </c>
      <c r="F14" s="66"/>
      <c r="G14" s="66" t="s">
        <v>113</v>
      </c>
      <c r="H14" s="68"/>
      <c r="I14" s="112" t="s">
        <v>112</v>
      </c>
      <c r="J14" s="66"/>
      <c r="K14" s="112" t="s">
        <v>161</v>
      </c>
      <c r="L14" s="66"/>
      <c r="M14" s="112" t="s">
        <v>21</v>
      </c>
      <c r="N14" s="66"/>
      <c r="O14" s="66" t="s">
        <v>115</v>
      </c>
      <c r="P14" s="52"/>
      <c r="Q14" s="66" t="s">
        <v>60</v>
      </c>
      <c r="R14" s="66"/>
      <c r="S14" s="66" t="s">
        <v>58</v>
      </c>
      <c r="T14" s="66"/>
      <c r="U14" s="66" t="s">
        <v>56</v>
      </c>
    </row>
    <row r="15" spans="1:30" ht="15.6" customHeight="1" x14ac:dyDescent="0.5">
      <c r="A15" s="52"/>
      <c r="B15" s="52"/>
      <c r="C15" s="52"/>
      <c r="D15" s="52"/>
      <c r="E15" s="67" t="s">
        <v>1</v>
      </c>
      <c r="F15" s="84"/>
      <c r="G15" s="67" t="s">
        <v>1</v>
      </c>
      <c r="H15" s="107"/>
      <c r="I15" s="67" t="s">
        <v>1</v>
      </c>
      <c r="J15" s="84"/>
      <c r="K15" s="67" t="s">
        <v>1</v>
      </c>
      <c r="L15" s="84"/>
      <c r="M15" s="67" t="s">
        <v>1</v>
      </c>
      <c r="N15" s="84"/>
      <c r="O15" s="67" t="s">
        <v>1</v>
      </c>
      <c r="P15" s="84"/>
      <c r="Q15" s="67" t="s">
        <v>1</v>
      </c>
      <c r="R15" s="84"/>
      <c r="S15" s="67" t="s">
        <v>1</v>
      </c>
      <c r="T15" s="84"/>
      <c r="U15" s="67" t="s">
        <v>1</v>
      </c>
    </row>
    <row r="16" spans="1:30" ht="15.6" customHeight="1" x14ac:dyDescent="0.5">
      <c r="A16" s="52"/>
      <c r="B16" s="113"/>
      <c r="C16" s="52"/>
      <c r="D16" s="52"/>
      <c r="E16" s="63"/>
      <c r="F16" s="63"/>
      <c r="G16" s="63"/>
      <c r="H16" s="54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</row>
    <row r="17" spans="1:25" ht="15.6" customHeight="1" x14ac:dyDescent="0.5">
      <c r="A17" s="55" t="s">
        <v>110</v>
      </c>
      <c r="B17" s="52"/>
      <c r="C17" s="52"/>
      <c r="D17" s="52"/>
      <c r="E17" s="63">
        <v>638000000</v>
      </c>
      <c r="F17" s="63"/>
      <c r="G17" s="63">
        <v>93663209</v>
      </c>
      <c r="H17" s="63"/>
      <c r="I17" s="63">
        <v>94712575</v>
      </c>
      <c r="J17" s="63"/>
      <c r="K17" s="63">
        <v>0</v>
      </c>
      <c r="L17" s="63"/>
      <c r="M17" s="63">
        <v>1545293785</v>
      </c>
      <c r="N17" s="63"/>
      <c r="O17" s="63">
        <v>-2049337</v>
      </c>
      <c r="P17" s="63"/>
      <c r="Q17" s="63">
        <f>SUM(O17:P17,E17:M17)</f>
        <v>2369620232</v>
      </c>
      <c r="R17" s="63"/>
      <c r="S17" s="63">
        <v>1605024</v>
      </c>
      <c r="T17" s="63"/>
      <c r="U17" s="63">
        <f>SUM(Q17,S17)</f>
        <v>2371225256</v>
      </c>
      <c r="V17" s="50"/>
    </row>
    <row r="18" spans="1:25" ht="15.6" customHeight="1" x14ac:dyDescent="0.5">
      <c r="A18" s="114" t="s">
        <v>121</v>
      </c>
      <c r="B18" s="52"/>
      <c r="C18" s="52"/>
      <c r="D18" s="52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</row>
    <row r="19" spans="1:25" ht="15.6" customHeight="1" x14ac:dyDescent="0.2">
      <c r="A19" s="115" t="s">
        <v>241</v>
      </c>
      <c r="B19" s="52"/>
      <c r="C19" s="52"/>
      <c r="D19" s="52"/>
      <c r="E19" s="63">
        <v>842000000</v>
      </c>
      <c r="F19" s="63"/>
      <c r="G19" s="63">
        <v>0</v>
      </c>
      <c r="H19" s="54"/>
      <c r="I19" s="63">
        <v>0</v>
      </c>
      <c r="J19" s="63"/>
      <c r="K19" s="63">
        <v>0</v>
      </c>
      <c r="L19" s="63"/>
      <c r="M19" s="63">
        <v>0</v>
      </c>
      <c r="N19" s="63"/>
      <c r="O19" s="63">
        <v>0</v>
      </c>
      <c r="P19" s="63"/>
      <c r="Q19" s="63">
        <f t="shared" ref="Q19:Q24" si="0">SUM(O19:P19,E19:M19)</f>
        <v>842000000</v>
      </c>
      <c r="R19" s="63"/>
      <c r="S19" s="63">
        <v>0</v>
      </c>
      <c r="T19" s="63"/>
      <c r="U19" s="63">
        <f>SUM(Q19,S19)</f>
        <v>842000000</v>
      </c>
    </row>
    <row r="20" spans="1:25" ht="15.6" customHeight="1" x14ac:dyDescent="0.5">
      <c r="A20" s="116" t="s">
        <v>182</v>
      </c>
      <c r="B20" s="69"/>
      <c r="C20" s="52"/>
      <c r="D20" s="52"/>
      <c r="E20" s="63"/>
      <c r="F20" s="63"/>
      <c r="G20" s="63"/>
      <c r="H20" s="70"/>
      <c r="I20" s="63"/>
      <c r="J20" s="70"/>
      <c r="K20" s="63"/>
      <c r="L20" s="70"/>
      <c r="M20" s="63"/>
      <c r="N20" s="70"/>
      <c r="O20" s="63"/>
      <c r="P20" s="70"/>
      <c r="Q20" s="63"/>
      <c r="R20" s="63"/>
      <c r="S20" s="63"/>
      <c r="T20" s="63"/>
      <c r="U20" s="63"/>
      <c r="W20" s="117"/>
      <c r="X20" s="117"/>
      <c r="Y20" s="118"/>
    </row>
    <row r="21" spans="1:25" ht="15.6" customHeight="1" x14ac:dyDescent="0.5">
      <c r="A21" s="116"/>
      <c r="B21" s="69" t="s">
        <v>183</v>
      </c>
      <c r="C21" s="52"/>
      <c r="D21" s="52"/>
      <c r="E21" s="63">
        <v>0</v>
      </c>
      <c r="F21" s="63"/>
      <c r="G21" s="63">
        <v>0</v>
      </c>
      <c r="H21" s="70"/>
      <c r="I21" s="63">
        <v>0</v>
      </c>
      <c r="J21" s="70"/>
      <c r="K21" s="63">
        <v>0</v>
      </c>
      <c r="L21" s="70"/>
      <c r="M21" s="63">
        <v>0</v>
      </c>
      <c r="N21" s="70"/>
      <c r="O21" s="63">
        <v>0</v>
      </c>
      <c r="P21" s="70"/>
      <c r="Q21" s="63">
        <f t="shared" si="0"/>
        <v>0</v>
      </c>
      <c r="R21" s="63"/>
      <c r="S21" s="63">
        <v>240527</v>
      </c>
      <c r="T21" s="63"/>
      <c r="U21" s="63">
        <f>SUM(Q21,S21)</f>
        <v>240527</v>
      </c>
      <c r="W21" s="117"/>
      <c r="X21" s="117"/>
      <c r="Y21" s="118"/>
    </row>
    <row r="22" spans="1:25" ht="15.6" customHeight="1" x14ac:dyDescent="0.5">
      <c r="A22" s="52" t="s">
        <v>218</v>
      </c>
      <c r="B22" s="52"/>
      <c r="C22" s="52"/>
      <c r="D22" s="52"/>
      <c r="E22" s="63">
        <v>0</v>
      </c>
      <c r="F22" s="63"/>
      <c r="G22" s="63">
        <v>0</v>
      </c>
      <c r="H22" s="54"/>
      <c r="I22" s="63">
        <v>0</v>
      </c>
      <c r="J22" s="63"/>
      <c r="K22" s="63">
        <v>63800000</v>
      </c>
      <c r="L22" s="63"/>
      <c r="M22" s="63">
        <v>-63800000</v>
      </c>
      <c r="N22" s="63"/>
      <c r="O22" s="63">
        <v>0</v>
      </c>
      <c r="P22" s="63"/>
      <c r="Q22" s="63">
        <f t="shared" si="0"/>
        <v>0</v>
      </c>
      <c r="R22" s="63"/>
      <c r="S22" s="63">
        <v>0</v>
      </c>
      <c r="T22" s="63"/>
      <c r="U22" s="63">
        <f>SUM(Q22,S22)</f>
        <v>0</v>
      </c>
      <c r="W22" s="117"/>
      <c r="X22" s="117"/>
      <c r="Y22" s="118"/>
    </row>
    <row r="23" spans="1:25" ht="15.6" customHeight="1" x14ac:dyDescent="0.5">
      <c r="A23" s="116" t="s">
        <v>205</v>
      </c>
      <c r="B23" s="69"/>
      <c r="C23" s="52"/>
      <c r="D23" s="52"/>
      <c r="E23" s="63">
        <v>0</v>
      </c>
      <c r="F23" s="63"/>
      <c r="G23" s="63">
        <v>0</v>
      </c>
      <c r="H23" s="54"/>
      <c r="I23" s="63">
        <v>0</v>
      </c>
      <c r="J23" s="63"/>
      <c r="K23" s="63">
        <v>0</v>
      </c>
      <c r="L23" s="63"/>
      <c r="M23" s="63">
        <v>-1436200000</v>
      </c>
      <c r="N23" s="63"/>
      <c r="O23" s="63">
        <v>0</v>
      </c>
      <c r="P23" s="63"/>
      <c r="Q23" s="63">
        <f t="shared" si="0"/>
        <v>-1436200000</v>
      </c>
      <c r="R23" s="63"/>
      <c r="S23" s="63">
        <v>0</v>
      </c>
      <c r="T23" s="63"/>
      <c r="U23" s="63">
        <f>SUM(Q23,S23)</f>
        <v>-1436200000</v>
      </c>
      <c r="W23" s="117"/>
      <c r="X23" s="117"/>
      <c r="Y23" s="118"/>
    </row>
    <row r="24" spans="1:25" ht="15.6" customHeight="1" x14ac:dyDescent="0.5">
      <c r="A24" s="52" t="s">
        <v>78</v>
      </c>
      <c r="B24" s="52"/>
      <c r="C24" s="52"/>
      <c r="D24" s="52"/>
      <c r="E24" s="59">
        <v>0</v>
      </c>
      <c r="F24" s="63"/>
      <c r="G24" s="59">
        <v>0</v>
      </c>
      <c r="H24" s="70"/>
      <c r="I24" s="59">
        <v>0</v>
      </c>
      <c r="J24" s="70"/>
      <c r="K24" s="59">
        <v>0</v>
      </c>
      <c r="L24" s="70"/>
      <c r="M24" s="59">
        <f>'E7-8 (PL6)'!I66</f>
        <v>170236696</v>
      </c>
      <c r="N24" s="70"/>
      <c r="O24" s="59">
        <v>407021</v>
      </c>
      <c r="P24" s="70"/>
      <c r="Q24" s="59">
        <f t="shared" si="0"/>
        <v>170643717</v>
      </c>
      <c r="R24" s="63"/>
      <c r="S24" s="59">
        <f>'E7-8 (PL6)'!I77</f>
        <v>-1613685</v>
      </c>
      <c r="T24" s="63"/>
      <c r="U24" s="59">
        <f>SUM(Q24,S24)</f>
        <v>169030032</v>
      </c>
      <c r="W24" s="119"/>
    </row>
    <row r="25" spans="1:25" ht="15.6" customHeight="1" x14ac:dyDescent="0.5">
      <c r="A25" s="52"/>
      <c r="B25" s="52"/>
      <c r="C25" s="52"/>
      <c r="D25" s="52"/>
      <c r="E25" s="120"/>
      <c r="F25" s="120"/>
      <c r="G25" s="120"/>
      <c r="H25" s="63"/>
      <c r="I25" s="63"/>
      <c r="J25" s="63"/>
      <c r="K25" s="63"/>
      <c r="L25" s="63"/>
      <c r="M25" s="63"/>
      <c r="N25" s="63"/>
      <c r="O25" s="63"/>
      <c r="P25" s="63"/>
      <c r="Q25" s="70"/>
      <c r="R25" s="63"/>
      <c r="S25" s="63"/>
      <c r="T25" s="63"/>
      <c r="U25" s="63"/>
    </row>
    <row r="26" spans="1:25" ht="15.6" customHeight="1" thickBot="1" x14ac:dyDescent="0.55000000000000004">
      <c r="A26" s="55" t="s">
        <v>184</v>
      </c>
      <c r="B26" s="113"/>
      <c r="C26" s="52"/>
      <c r="D26" s="52"/>
      <c r="E26" s="128">
        <f>SUM(E17:E24)</f>
        <v>1480000000</v>
      </c>
      <c r="F26" s="63"/>
      <c r="G26" s="128">
        <f>SUM(G17:G24)</f>
        <v>93663209</v>
      </c>
      <c r="H26" s="54"/>
      <c r="I26" s="128">
        <f>SUM(I17:I24)</f>
        <v>94712575</v>
      </c>
      <c r="J26" s="63"/>
      <c r="K26" s="128">
        <f>SUM(K17:K24)</f>
        <v>63800000</v>
      </c>
      <c r="L26" s="63"/>
      <c r="M26" s="128">
        <f>SUM(M17:M24)</f>
        <v>215530481</v>
      </c>
      <c r="N26" s="63"/>
      <c r="O26" s="128">
        <f>SUM(O17:O24)</f>
        <v>-1642316</v>
      </c>
      <c r="P26" s="63"/>
      <c r="Q26" s="128">
        <f>SUM(Q17:Q24)</f>
        <v>1946063949</v>
      </c>
      <c r="R26" s="63"/>
      <c r="S26" s="128">
        <f>SUM(S17:S24)</f>
        <v>231866</v>
      </c>
      <c r="T26" s="63"/>
      <c r="U26" s="128">
        <f>SUM(U17:U24)</f>
        <v>1946295815</v>
      </c>
      <c r="V26" s="50"/>
    </row>
    <row r="27" spans="1:25" ht="15.6" customHeight="1" thickTop="1" x14ac:dyDescent="0.5">
      <c r="A27" s="55"/>
      <c r="B27" s="113"/>
      <c r="C27" s="52"/>
      <c r="D27" s="52"/>
      <c r="E27" s="63"/>
      <c r="F27" s="63"/>
      <c r="G27" s="63"/>
      <c r="H27" s="54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50"/>
    </row>
    <row r="28" spans="1:25" ht="15.6" customHeight="1" x14ac:dyDescent="0.5">
      <c r="A28" s="55" t="s">
        <v>152</v>
      </c>
      <c r="B28" s="52"/>
      <c r="C28" s="52"/>
      <c r="D28" s="52"/>
      <c r="E28" s="63">
        <v>1480000000</v>
      </c>
      <c r="F28" s="63"/>
      <c r="G28" s="63">
        <v>93663209</v>
      </c>
      <c r="H28" s="63"/>
      <c r="I28" s="63">
        <v>94712575</v>
      </c>
      <c r="J28" s="63"/>
      <c r="K28" s="63">
        <v>77000000</v>
      </c>
      <c r="L28" s="63"/>
      <c r="M28" s="63">
        <v>350502734</v>
      </c>
      <c r="N28" s="63"/>
      <c r="O28" s="63">
        <v>-3046750</v>
      </c>
      <c r="P28" s="63"/>
      <c r="Q28" s="63">
        <f>SUM(O28:P28,E28:M28)</f>
        <v>2092831768</v>
      </c>
      <c r="R28" s="63"/>
      <c r="S28" s="63">
        <v>-1078436</v>
      </c>
      <c r="T28" s="63"/>
      <c r="U28" s="63">
        <f>SUM(Q28,S28)</f>
        <v>2091753332</v>
      </c>
      <c r="V28" s="50"/>
    </row>
    <row r="29" spans="1:25" ht="15.6" customHeight="1" x14ac:dyDescent="0.5">
      <c r="A29" s="114" t="s">
        <v>121</v>
      </c>
      <c r="B29" s="52"/>
      <c r="C29" s="52"/>
      <c r="D29" s="52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</row>
    <row r="30" spans="1:25" ht="15.6" customHeight="1" x14ac:dyDescent="0.5">
      <c r="A30" s="52" t="s">
        <v>242</v>
      </c>
      <c r="B30" s="52"/>
      <c r="C30" s="52"/>
      <c r="D30" s="52"/>
      <c r="E30" s="63">
        <v>0</v>
      </c>
      <c r="F30" s="63"/>
      <c r="G30" s="63">
        <v>0</v>
      </c>
      <c r="H30" s="54"/>
      <c r="I30" s="63">
        <v>0</v>
      </c>
      <c r="J30" s="63"/>
      <c r="K30" s="63">
        <v>13500000</v>
      </c>
      <c r="L30" s="63"/>
      <c r="M30" s="63">
        <v>-13500000</v>
      </c>
      <c r="N30" s="63"/>
      <c r="O30" s="63">
        <v>0</v>
      </c>
      <c r="P30" s="63"/>
      <c r="Q30" s="63">
        <f t="shared" ref="Q30:Q32" si="1">SUM(O30:P30,E30:M30)</f>
        <v>0</v>
      </c>
      <c r="R30" s="63"/>
      <c r="S30" s="63">
        <v>0</v>
      </c>
      <c r="T30" s="63"/>
      <c r="U30" s="63">
        <f>SUM(Q30,S30)</f>
        <v>0</v>
      </c>
      <c r="W30" s="117"/>
      <c r="X30" s="117"/>
      <c r="Y30" s="118"/>
    </row>
    <row r="31" spans="1:25" ht="15.6" customHeight="1" x14ac:dyDescent="0.5">
      <c r="A31" s="116" t="s">
        <v>243</v>
      </c>
      <c r="B31" s="69"/>
      <c r="C31" s="52"/>
      <c r="D31" s="52"/>
      <c r="E31" s="63">
        <v>0</v>
      </c>
      <c r="F31" s="63"/>
      <c r="G31" s="63">
        <v>0</v>
      </c>
      <c r="H31" s="54"/>
      <c r="I31" s="63">
        <v>0</v>
      </c>
      <c r="J31" s="63"/>
      <c r="K31" s="63">
        <v>0</v>
      </c>
      <c r="L31" s="63"/>
      <c r="M31" s="63">
        <v>-250000000</v>
      </c>
      <c r="N31" s="63"/>
      <c r="O31" s="63">
        <v>0</v>
      </c>
      <c r="P31" s="63"/>
      <c r="Q31" s="63">
        <f t="shared" si="1"/>
        <v>-250000000</v>
      </c>
      <c r="R31" s="63"/>
      <c r="S31" s="63">
        <f>-4971</f>
        <v>-4971</v>
      </c>
      <c r="T31" s="63"/>
      <c r="U31" s="63">
        <f>SUM(Q31,S31)</f>
        <v>-250004971</v>
      </c>
      <c r="W31" s="117"/>
      <c r="X31" s="117"/>
      <c r="Y31" s="118"/>
    </row>
    <row r="32" spans="1:25" ht="15.6" customHeight="1" x14ac:dyDescent="0.5">
      <c r="A32" s="52" t="s">
        <v>78</v>
      </c>
      <c r="B32" s="52"/>
      <c r="C32" s="52"/>
      <c r="D32" s="52"/>
      <c r="E32" s="59">
        <v>0</v>
      </c>
      <c r="F32" s="63"/>
      <c r="G32" s="59">
        <v>0</v>
      </c>
      <c r="H32" s="70"/>
      <c r="I32" s="59">
        <v>0</v>
      </c>
      <c r="J32" s="70"/>
      <c r="K32" s="59">
        <v>0</v>
      </c>
      <c r="L32" s="63"/>
      <c r="M32" s="59">
        <f>'E7-8 (PL6)'!G66</f>
        <v>147590717</v>
      </c>
      <c r="N32" s="70"/>
      <c r="O32" s="59">
        <v>-4002782</v>
      </c>
      <c r="P32" s="70"/>
      <c r="Q32" s="59">
        <f t="shared" si="1"/>
        <v>143587935</v>
      </c>
      <c r="R32" s="63"/>
      <c r="S32" s="59">
        <f>'E7-8 (PL6)'!G77</f>
        <v>-400709</v>
      </c>
      <c r="T32" s="63"/>
      <c r="U32" s="59">
        <f>SUM(Q32,S32)</f>
        <v>143187226</v>
      </c>
      <c r="W32" s="119"/>
    </row>
    <row r="33" spans="1:22" ht="15.6" customHeight="1" x14ac:dyDescent="0.5">
      <c r="A33" s="52"/>
      <c r="B33" s="52"/>
      <c r="C33" s="52"/>
      <c r="D33" s="52"/>
      <c r="E33" s="120"/>
      <c r="F33" s="120"/>
      <c r="G33" s="120"/>
      <c r="H33" s="63"/>
      <c r="I33" s="63"/>
      <c r="J33" s="63"/>
      <c r="K33" s="63"/>
      <c r="L33" s="63"/>
      <c r="M33" s="63"/>
      <c r="N33" s="63"/>
      <c r="O33" s="63"/>
      <c r="P33" s="63"/>
      <c r="Q33" s="70"/>
      <c r="R33" s="63"/>
      <c r="S33" s="63"/>
      <c r="T33" s="63"/>
      <c r="U33" s="63"/>
    </row>
    <row r="34" spans="1:22" ht="15.6" customHeight="1" thickBot="1" x14ac:dyDescent="0.55000000000000004">
      <c r="A34" s="55" t="s">
        <v>192</v>
      </c>
      <c r="B34" s="113"/>
      <c r="C34" s="52"/>
      <c r="D34" s="52"/>
      <c r="E34" s="128">
        <f>SUM(E28:E32)</f>
        <v>1480000000</v>
      </c>
      <c r="F34" s="63"/>
      <c r="G34" s="128">
        <f>SUM(G28:G32)</f>
        <v>93663209</v>
      </c>
      <c r="H34" s="54"/>
      <c r="I34" s="128">
        <f>SUM(I28:I32)</f>
        <v>94712575</v>
      </c>
      <c r="J34" s="63"/>
      <c r="K34" s="128">
        <f>SUM(K28:K32)</f>
        <v>90500000</v>
      </c>
      <c r="L34" s="63"/>
      <c r="M34" s="128">
        <f>SUM(M28:M32)</f>
        <v>234593451</v>
      </c>
      <c r="N34" s="63"/>
      <c r="O34" s="128">
        <f>SUM(O28:O32)</f>
        <v>-7049532</v>
      </c>
      <c r="P34" s="63"/>
      <c r="Q34" s="128">
        <f>SUM(Q28:Q32)</f>
        <v>1986419703</v>
      </c>
      <c r="R34" s="63"/>
      <c r="S34" s="128">
        <f>SUM(S28:S32)</f>
        <v>-1484116</v>
      </c>
      <c r="T34" s="63"/>
      <c r="U34" s="128">
        <f>SUM(U28:U32)</f>
        <v>1984935587</v>
      </c>
      <c r="V34" s="50"/>
    </row>
    <row r="35" spans="1:22" ht="15.6" customHeight="1" thickTop="1" x14ac:dyDescent="0.5">
      <c r="A35" s="55"/>
      <c r="B35" s="113"/>
      <c r="C35" s="52"/>
      <c r="D35" s="52"/>
      <c r="E35" s="63"/>
      <c r="F35" s="63"/>
      <c r="G35" s="63"/>
      <c r="H35" s="54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50"/>
    </row>
    <row r="36" spans="1:22" ht="15.6" customHeight="1" x14ac:dyDescent="0.5">
      <c r="A36" s="55"/>
      <c r="B36" s="113"/>
      <c r="C36" s="52"/>
      <c r="D36" s="52"/>
      <c r="E36" s="63"/>
      <c r="F36" s="63"/>
      <c r="G36" s="63"/>
      <c r="H36" s="54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50"/>
    </row>
    <row r="37" spans="1:22" ht="15.6" customHeight="1" x14ac:dyDescent="0.5">
      <c r="A37" s="55"/>
      <c r="B37" s="113"/>
      <c r="C37" s="52"/>
      <c r="D37" s="52"/>
      <c r="E37" s="63"/>
      <c r="F37" s="63"/>
      <c r="G37" s="63"/>
      <c r="H37" s="54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50"/>
    </row>
    <row r="38" spans="1:22" ht="22.5" customHeight="1" x14ac:dyDescent="0.5">
      <c r="A38" s="55"/>
      <c r="B38" s="113"/>
      <c r="C38" s="52"/>
      <c r="D38" s="52"/>
      <c r="E38" s="63"/>
      <c r="F38" s="63"/>
      <c r="G38" s="63"/>
      <c r="H38" s="54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50"/>
    </row>
    <row r="39" spans="1:22" ht="21.95" customHeight="1" x14ac:dyDescent="0.5">
      <c r="A39" s="81" t="s">
        <v>76</v>
      </c>
      <c r="B39" s="81"/>
      <c r="C39" s="81"/>
      <c r="D39" s="81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</row>
  </sheetData>
  <mergeCells count="3">
    <mergeCell ref="E6:U6"/>
    <mergeCell ref="E7:Q7"/>
    <mergeCell ref="K11:M11"/>
  </mergeCells>
  <pageMargins left="0.5" right="0.5" top="0.5" bottom="0.6" header="0.49" footer="0.4"/>
  <pageSetup paperSize="9" scale="85" firstPageNumber="9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tabSelected="1" zoomScale="85" zoomScaleNormal="85" zoomScaleSheetLayoutView="70" workbookViewId="0">
      <selection activeCell="O132" sqref="O132"/>
    </sheetView>
  </sheetViews>
  <sheetFormatPr defaultColWidth="9.140625" defaultRowHeight="16.5" customHeight="1" x14ac:dyDescent="0.5"/>
  <cols>
    <col min="1" max="3" width="1.7109375" style="46" customWidth="1"/>
    <col min="4" max="4" width="40.28515625" style="46" customWidth="1"/>
    <col min="5" max="5" width="16.42578125" style="50" customWidth="1"/>
    <col min="6" max="6" width="1.7109375" style="50" customWidth="1"/>
    <col min="7" max="7" width="16.42578125" style="50" customWidth="1"/>
    <col min="8" max="8" width="1.7109375" style="50" customWidth="1"/>
    <col min="9" max="9" width="16.42578125" style="50" customWidth="1"/>
    <col min="10" max="10" width="1.7109375" style="50" customWidth="1"/>
    <col min="11" max="11" width="16.42578125" style="50" customWidth="1"/>
    <col min="12" max="12" width="1.7109375" style="50" customWidth="1"/>
    <col min="13" max="13" width="16.42578125" style="50" customWidth="1"/>
    <col min="14" max="14" width="11.140625" style="46" bestFit="1" customWidth="1"/>
    <col min="15" max="16384" width="9.140625" style="46"/>
  </cols>
  <sheetData>
    <row r="1" spans="1:23" ht="16.5" customHeight="1" x14ac:dyDescent="0.5">
      <c r="A1" s="92" t="s">
        <v>158</v>
      </c>
    </row>
    <row r="2" spans="1:23" ht="16.5" customHeight="1" x14ac:dyDescent="0.5">
      <c r="A2" s="92" t="s">
        <v>179</v>
      </c>
    </row>
    <row r="3" spans="1:23" s="83" customFormat="1" ht="16.5" customHeight="1" x14ac:dyDescent="0.5">
      <c r="A3" s="121" t="str">
        <f>'E9 EQ Con'!A3</f>
        <v>For the six-month period ended 30 June 2019</v>
      </c>
      <c r="B3" s="81"/>
      <c r="C3" s="81"/>
      <c r="D3" s="81"/>
      <c r="E3" s="93"/>
      <c r="F3" s="93"/>
      <c r="G3" s="93"/>
      <c r="H3" s="93"/>
      <c r="I3" s="93"/>
      <c r="J3" s="93"/>
      <c r="K3" s="93"/>
      <c r="L3" s="93"/>
      <c r="M3" s="93"/>
    </row>
    <row r="4" spans="1:23" s="83" customFormat="1" ht="16.5" customHeight="1" x14ac:dyDescent="0.5">
      <c r="A4" s="94"/>
      <c r="E4" s="95"/>
      <c r="F4" s="95"/>
      <c r="G4" s="95"/>
      <c r="H4" s="95"/>
      <c r="I4" s="95"/>
      <c r="J4" s="95"/>
      <c r="K4" s="95"/>
      <c r="L4" s="95"/>
      <c r="M4" s="95"/>
    </row>
    <row r="5" spans="1:23" s="83" customFormat="1" ht="16.5" customHeight="1" x14ac:dyDescent="0.5">
      <c r="A5" s="94"/>
      <c r="E5" s="95"/>
      <c r="F5" s="95"/>
      <c r="G5" s="95"/>
      <c r="H5" s="95"/>
      <c r="I5" s="95"/>
      <c r="J5" s="95"/>
      <c r="K5" s="95"/>
      <c r="L5" s="95"/>
      <c r="M5" s="95"/>
    </row>
    <row r="6" spans="1:23" ht="16.5" customHeight="1" x14ac:dyDescent="0.5">
      <c r="E6" s="185" t="s">
        <v>185</v>
      </c>
      <c r="F6" s="185"/>
      <c r="G6" s="185"/>
      <c r="H6" s="185"/>
      <c r="I6" s="185"/>
      <c r="J6" s="185"/>
      <c r="K6" s="185"/>
      <c r="L6" s="185"/>
      <c r="M6" s="185"/>
      <c r="N6" s="96"/>
      <c r="O6" s="96"/>
      <c r="P6" s="96"/>
      <c r="Q6" s="96"/>
      <c r="R6" s="96"/>
      <c r="S6" s="96"/>
      <c r="T6" s="96"/>
      <c r="U6" s="96"/>
      <c r="V6" s="96"/>
      <c r="W6" s="96"/>
    </row>
    <row r="7" spans="1:23" ht="16.5" customHeight="1" x14ac:dyDescent="0.5">
      <c r="E7" s="97"/>
      <c r="F7" s="98"/>
      <c r="G7" s="99"/>
      <c r="H7" s="98"/>
      <c r="I7" s="186" t="s">
        <v>20</v>
      </c>
      <c r="J7" s="186"/>
      <c r="K7" s="186"/>
      <c r="L7" s="98"/>
    </row>
    <row r="8" spans="1:23" ht="16.5" customHeight="1" x14ac:dyDescent="0.5">
      <c r="E8" s="97" t="s">
        <v>52</v>
      </c>
      <c r="F8" s="98"/>
      <c r="G8" s="99" t="s">
        <v>149</v>
      </c>
      <c r="H8" s="98"/>
      <c r="I8" s="97" t="s">
        <v>162</v>
      </c>
      <c r="J8" s="98"/>
      <c r="K8" s="97"/>
      <c r="L8" s="98"/>
      <c r="M8" s="97"/>
    </row>
    <row r="9" spans="1:23" ht="16.5" customHeight="1" x14ac:dyDescent="0.5">
      <c r="E9" s="97" t="s">
        <v>28</v>
      </c>
      <c r="F9" s="98"/>
      <c r="G9" s="99" t="s">
        <v>113</v>
      </c>
      <c r="H9" s="98"/>
      <c r="I9" s="97" t="s">
        <v>163</v>
      </c>
      <c r="J9" s="98"/>
      <c r="K9" s="97" t="s">
        <v>21</v>
      </c>
      <c r="L9" s="98"/>
      <c r="M9" s="97" t="s">
        <v>29</v>
      </c>
    </row>
    <row r="10" spans="1:23" ht="16.5" customHeight="1" x14ac:dyDescent="0.5">
      <c r="E10" s="100" t="s">
        <v>1</v>
      </c>
      <c r="F10" s="101"/>
      <c r="G10" s="100" t="s">
        <v>1</v>
      </c>
      <c r="H10" s="101"/>
      <c r="I10" s="100" t="s">
        <v>1</v>
      </c>
      <c r="J10" s="101"/>
      <c r="K10" s="100" t="s">
        <v>1</v>
      </c>
      <c r="L10" s="101"/>
      <c r="M10" s="100" t="s">
        <v>1</v>
      </c>
    </row>
    <row r="11" spans="1:23" ht="16.5" customHeight="1" x14ac:dyDescent="0.5">
      <c r="B11" s="102"/>
      <c r="E11" s="95"/>
      <c r="G11" s="95"/>
      <c r="I11" s="95"/>
      <c r="K11" s="95"/>
      <c r="M11" s="95"/>
    </row>
    <row r="12" spans="1:23" ht="16.5" customHeight="1" x14ac:dyDescent="0.5">
      <c r="A12" s="92" t="s">
        <v>110</v>
      </c>
      <c r="E12" s="95">
        <v>638000000</v>
      </c>
      <c r="F12" s="95"/>
      <c r="G12" s="51">
        <v>93663209</v>
      </c>
      <c r="H12" s="95"/>
      <c r="I12" s="95">
        <v>0</v>
      </c>
      <c r="J12" s="95"/>
      <c r="K12" s="95">
        <v>1502628254</v>
      </c>
      <c r="L12" s="95"/>
      <c r="M12" s="95">
        <f>SUM(E12:K12)</f>
        <v>2234291463</v>
      </c>
      <c r="N12" s="50"/>
    </row>
    <row r="13" spans="1:23" ht="16.5" customHeight="1" x14ac:dyDescent="0.5">
      <c r="A13" s="46" t="s">
        <v>244</v>
      </c>
      <c r="E13" s="95">
        <v>842000000</v>
      </c>
      <c r="F13" s="95"/>
      <c r="G13" s="51">
        <v>0</v>
      </c>
      <c r="H13" s="95"/>
      <c r="I13" s="95">
        <v>0</v>
      </c>
      <c r="J13" s="95"/>
      <c r="K13" s="95">
        <v>0</v>
      </c>
      <c r="L13" s="95"/>
      <c r="M13" s="95">
        <f t="shared" ref="M13:M15" si="0">SUM(E13:K13)</f>
        <v>842000000</v>
      </c>
    </row>
    <row r="14" spans="1:23" ht="16.5" customHeight="1" x14ac:dyDescent="0.5">
      <c r="A14" s="46" t="s">
        <v>218</v>
      </c>
      <c r="E14" s="95">
        <v>0</v>
      </c>
      <c r="F14" s="95"/>
      <c r="G14" s="51">
        <v>0</v>
      </c>
      <c r="H14" s="95"/>
      <c r="I14" s="95">
        <v>63800000</v>
      </c>
      <c r="J14" s="95"/>
      <c r="K14" s="95">
        <v>-63800000</v>
      </c>
      <c r="L14" s="95"/>
      <c r="M14" s="95">
        <f t="shared" si="0"/>
        <v>0</v>
      </c>
    </row>
    <row r="15" spans="1:23" ht="16.5" customHeight="1" x14ac:dyDescent="0.5">
      <c r="A15" s="46" t="s">
        <v>205</v>
      </c>
      <c r="E15" s="95">
        <v>0</v>
      </c>
      <c r="F15" s="95"/>
      <c r="G15" s="51">
        <v>0</v>
      </c>
      <c r="H15" s="95"/>
      <c r="I15" s="95">
        <v>0</v>
      </c>
      <c r="J15" s="95"/>
      <c r="K15" s="95">
        <v>-1436200000</v>
      </c>
      <c r="L15" s="95"/>
      <c r="M15" s="95">
        <f t="shared" si="0"/>
        <v>-1436200000</v>
      </c>
    </row>
    <row r="16" spans="1:23" ht="16.5" customHeight="1" x14ac:dyDescent="0.5">
      <c r="A16" s="46" t="s">
        <v>78</v>
      </c>
      <c r="E16" s="103">
        <v>0</v>
      </c>
      <c r="F16" s="51"/>
      <c r="G16" s="103">
        <v>0</v>
      </c>
      <c r="H16" s="51"/>
      <c r="I16" s="103">
        <v>0</v>
      </c>
      <c r="J16" s="51"/>
      <c r="K16" s="103">
        <f>'E7-8 (PL6)'!M45</f>
        <v>140270693</v>
      </c>
      <c r="L16" s="51"/>
      <c r="M16" s="103">
        <f>SUM(E16:K16)</f>
        <v>140270693</v>
      </c>
    </row>
    <row r="17" spans="1:14" ht="16.5" customHeight="1" x14ac:dyDescent="0.5">
      <c r="E17" s="104"/>
      <c r="F17" s="95"/>
      <c r="G17" s="95"/>
      <c r="H17" s="95"/>
      <c r="I17" s="95"/>
      <c r="J17" s="95"/>
      <c r="K17" s="95"/>
      <c r="L17" s="95"/>
      <c r="M17" s="95"/>
    </row>
    <row r="18" spans="1:14" ht="16.5" customHeight="1" thickBot="1" x14ac:dyDescent="0.55000000000000004">
      <c r="A18" s="92" t="s">
        <v>184</v>
      </c>
      <c r="B18" s="102"/>
      <c r="E18" s="132">
        <f>SUM(E12:E16)</f>
        <v>1480000000</v>
      </c>
      <c r="G18" s="132">
        <f>SUM(G12:G16)</f>
        <v>93663209</v>
      </c>
      <c r="I18" s="132">
        <f>SUM(I12:I16)</f>
        <v>63800000</v>
      </c>
      <c r="K18" s="132">
        <f>SUM(K12:K16)</f>
        <v>142898947</v>
      </c>
      <c r="M18" s="132">
        <f>SUM(M12:M16)</f>
        <v>1780362156</v>
      </c>
      <c r="N18" s="50"/>
    </row>
    <row r="19" spans="1:14" ht="16.5" customHeight="1" thickTop="1" x14ac:dyDescent="0.5">
      <c r="A19" s="92"/>
      <c r="B19" s="102"/>
      <c r="E19" s="95"/>
      <c r="G19" s="95"/>
      <c r="I19" s="95"/>
      <c r="K19" s="95"/>
      <c r="M19" s="95"/>
    </row>
    <row r="20" spans="1:14" ht="16.5" customHeight="1" x14ac:dyDescent="0.5">
      <c r="A20" s="92" t="s">
        <v>152</v>
      </c>
      <c r="E20" s="95">
        <v>1480000000</v>
      </c>
      <c r="F20" s="95"/>
      <c r="G20" s="51">
        <v>93663209</v>
      </c>
      <c r="H20" s="95"/>
      <c r="I20" s="95">
        <v>77000000</v>
      </c>
      <c r="J20" s="95"/>
      <c r="K20" s="95">
        <v>246302496</v>
      </c>
      <c r="L20" s="95"/>
      <c r="M20" s="95">
        <f>SUM(E20:K20)</f>
        <v>1896965705</v>
      </c>
      <c r="N20" s="50"/>
    </row>
    <row r="21" spans="1:14" ht="16.5" customHeight="1" x14ac:dyDescent="0.5">
      <c r="A21" s="46" t="s">
        <v>242</v>
      </c>
      <c r="E21" s="95">
        <v>0</v>
      </c>
      <c r="F21" s="95"/>
      <c r="G21" s="95">
        <v>0</v>
      </c>
      <c r="H21" s="95"/>
      <c r="I21" s="95">
        <v>13500000</v>
      </c>
      <c r="J21" s="95"/>
      <c r="K21" s="95">
        <v>-13500000</v>
      </c>
      <c r="L21" s="95"/>
      <c r="M21" s="95">
        <f t="shared" ref="M21" si="1">SUM(E21:K21)</f>
        <v>0</v>
      </c>
    </row>
    <row r="22" spans="1:14" ht="16.5" customHeight="1" x14ac:dyDescent="0.5">
      <c r="A22" s="46" t="s">
        <v>243</v>
      </c>
      <c r="E22" s="95">
        <v>0</v>
      </c>
      <c r="F22" s="95"/>
      <c r="G22" s="95">
        <v>0</v>
      </c>
      <c r="H22" s="95"/>
      <c r="I22" s="95">
        <v>0</v>
      </c>
      <c r="J22" s="95"/>
      <c r="K22" s="95">
        <v>-250000000</v>
      </c>
      <c r="L22" s="95"/>
      <c r="M22" s="95">
        <f>SUM(E22:K22)</f>
        <v>-250000000</v>
      </c>
    </row>
    <row r="23" spans="1:14" ht="16.5" customHeight="1" x14ac:dyDescent="0.5">
      <c r="A23" s="46" t="s">
        <v>78</v>
      </c>
      <c r="E23" s="103">
        <v>0</v>
      </c>
      <c r="F23" s="51"/>
      <c r="G23" s="103">
        <v>0</v>
      </c>
      <c r="H23" s="51"/>
      <c r="I23" s="103">
        <v>0</v>
      </c>
      <c r="J23" s="51"/>
      <c r="K23" s="103">
        <f>'E7-8 (PL6)'!K45</f>
        <v>192285377</v>
      </c>
      <c r="L23" s="51"/>
      <c r="M23" s="103">
        <f>SUM(E23:K23)</f>
        <v>192285377</v>
      </c>
    </row>
    <row r="24" spans="1:14" ht="16.5" customHeight="1" x14ac:dyDescent="0.5">
      <c r="E24" s="104"/>
      <c r="F24" s="95"/>
      <c r="G24" s="95"/>
      <c r="H24" s="95"/>
      <c r="I24" s="95"/>
      <c r="J24" s="95"/>
      <c r="K24" s="95"/>
      <c r="L24" s="95"/>
      <c r="M24" s="95"/>
    </row>
    <row r="25" spans="1:14" ht="16.5" customHeight="1" thickBot="1" x14ac:dyDescent="0.55000000000000004">
      <c r="A25" s="92" t="s">
        <v>192</v>
      </c>
      <c r="B25" s="102"/>
      <c r="E25" s="132">
        <f>SUM(E20:E23)</f>
        <v>1480000000</v>
      </c>
      <c r="G25" s="132">
        <f>SUM(G20:G23)</f>
        <v>93663209</v>
      </c>
      <c r="I25" s="132">
        <f>SUM(I20:I23)</f>
        <v>90500000</v>
      </c>
      <c r="K25" s="132">
        <f>SUM(K20:K23)</f>
        <v>175087873</v>
      </c>
      <c r="M25" s="132">
        <f>SUM(M20:M23)</f>
        <v>1839251082</v>
      </c>
      <c r="N25" s="50"/>
    </row>
    <row r="26" spans="1:14" ht="21.75" customHeight="1" thickTop="1" x14ac:dyDescent="0.5">
      <c r="A26" s="92"/>
      <c r="B26" s="102"/>
      <c r="E26" s="95"/>
      <c r="G26" s="95"/>
      <c r="I26" s="95"/>
      <c r="K26" s="95"/>
      <c r="M26" s="95"/>
    </row>
    <row r="27" spans="1:14" ht="20.25" customHeight="1" x14ac:dyDescent="0.5">
      <c r="A27" s="92"/>
      <c r="B27" s="102"/>
      <c r="E27" s="95"/>
      <c r="G27" s="95"/>
      <c r="I27" s="95"/>
      <c r="K27" s="95"/>
      <c r="M27" s="95"/>
    </row>
    <row r="28" spans="1:14" ht="18" customHeight="1" x14ac:dyDescent="0.5">
      <c r="A28" s="92"/>
      <c r="B28" s="102"/>
      <c r="E28" s="95"/>
      <c r="G28" s="95"/>
      <c r="I28" s="95"/>
      <c r="K28" s="95"/>
      <c r="M28" s="95"/>
    </row>
    <row r="29" spans="1:14" ht="16.5" customHeight="1" x14ac:dyDescent="0.5">
      <c r="A29" s="92"/>
      <c r="B29" s="102"/>
      <c r="E29" s="95"/>
      <c r="G29" s="95"/>
      <c r="I29" s="95"/>
      <c r="K29" s="95"/>
      <c r="M29" s="95"/>
    </row>
    <row r="30" spans="1:14" ht="16.5" customHeight="1" x14ac:dyDescent="0.5">
      <c r="A30" s="92"/>
      <c r="B30" s="102"/>
      <c r="E30" s="95"/>
      <c r="G30" s="95"/>
      <c r="I30" s="95"/>
      <c r="K30" s="95"/>
      <c r="M30" s="95"/>
    </row>
    <row r="31" spans="1:14" ht="21.75" customHeight="1" x14ac:dyDescent="0.5">
      <c r="A31" s="81" t="s">
        <v>76</v>
      </c>
      <c r="B31" s="81"/>
      <c r="C31" s="81"/>
      <c r="D31" s="81"/>
      <c r="E31" s="93"/>
      <c r="F31" s="93"/>
      <c r="G31" s="93"/>
      <c r="H31" s="93"/>
      <c r="I31" s="93"/>
      <c r="J31" s="93"/>
      <c r="K31" s="93"/>
      <c r="L31" s="93"/>
      <c r="M31" s="93"/>
    </row>
    <row r="73" spans="1:1" ht="16.5" customHeight="1" x14ac:dyDescent="0.5">
      <c r="A73" s="46" t="s">
        <v>135</v>
      </c>
    </row>
  </sheetData>
  <mergeCells count="2">
    <mergeCell ref="E6:M6"/>
    <mergeCell ref="I7:K7"/>
  </mergeCells>
  <pageMargins left="0.90551181102362199" right="0.90551181102362199" top="0.511811023622047" bottom="0.59055118110236204" header="0.47244094488188998" footer="0.39370078740157499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topLeftCell="A123" zoomScale="115" zoomScaleNormal="115" zoomScaleSheetLayoutView="100" workbookViewId="0">
      <selection activeCell="O132" sqref="O132"/>
    </sheetView>
  </sheetViews>
  <sheetFormatPr defaultColWidth="0.7109375" defaultRowHeight="15" customHeight="1" x14ac:dyDescent="0.5"/>
  <cols>
    <col min="1" max="1" width="1.7109375" style="46" customWidth="1"/>
    <col min="2" max="2" width="40.140625" style="46" customWidth="1"/>
    <col min="3" max="3" width="4.5703125" style="46" customWidth="1"/>
    <col min="4" max="4" width="0.7109375" style="46" customWidth="1"/>
    <col min="5" max="5" width="10.7109375" style="46" bestFit="1" customWidth="1"/>
    <col min="6" max="6" width="0.7109375" style="46" customWidth="1"/>
    <col min="7" max="7" width="12" style="46" bestFit="1" customWidth="1"/>
    <col min="8" max="8" width="0.7109375" style="46" customWidth="1"/>
    <col min="9" max="9" width="10.7109375" style="46" bestFit="1" customWidth="1"/>
    <col min="10" max="10" width="0.7109375" style="46" customWidth="1"/>
    <col min="11" max="11" width="12" style="46" bestFit="1" customWidth="1"/>
    <col min="12" max="192" width="9.140625" style="46" customWidth="1"/>
    <col min="193" max="193" width="1.42578125" style="46" customWidth="1"/>
    <col min="194" max="194" width="52.85546875" style="46" customWidth="1"/>
    <col min="195" max="195" width="7" style="46" bestFit="1" customWidth="1"/>
    <col min="196" max="196" width="0.7109375" style="46" customWidth="1"/>
    <col min="197" max="197" width="10.7109375" style="46" customWidth="1"/>
    <col min="198" max="16384" width="0.7109375" style="46"/>
  </cols>
  <sheetData>
    <row r="1" spans="1:11" ht="15" customHeight="1" x14ac:dyDescent="0.5">
      <c r="A1" s="130" t="s">
        <v>158</v>
      </c>
    </row>
    <row r="2" spans="1:11" ht="15" customHeight="1" x14ac:dyDescent="0.5">
      <c r="A2" s="78" t="s">
        <v>186</v>
      </c>
      <c r="B2" s="79"/>
      <c r="C2" s="79"/>
    </row>
    <row r="3" spans="1:11" ht="15" customHeight="1" x14ac:dyDescent="0.5">
      <c r="A3" s="80" t="str">
        <f>'E10 EQ Separate'!A3</f>
        <v>For the six-month period ended 30 June 2019</v>
      </c>
      <c r="B3" s="80"/>
      <c r="C3" s="80"/>
      <c r="D3" s="81"/>
      <c r="E3" s="81"/>
      <c r="F3" s="81"/>
      <c r="G3" s="81"/>
      <c r="H3" s="81"/>
      <c r="I3" s="81"/>
      <c r="J3" s="81"/>
      <c r="K3" s="81"/>
    </row>
    <row r="4" spans="1:11" ht="15" customHeight="1" x14ac:dyDescent="0.5">
      <c r="A4" s="82"/>
      <c r="B4" s="82"/>
      <c r="C4" s="82"/>
      <c r="D4" s="83"/>
      <c r="E4" s="83"/>
      <c r="F4" s="83"/>
      <c r="G4" s="83"/>
      <c r="H4" s="83"/>
      <c r="I4" s="83"/>
      <c r="J4" s="83"/>
      <c r="K4" s="83"/>
    </row>
    <row r="5" spans="1:11" ht="15" customHeight="1" x14ac:dyDescent="0.5">
      <c r="A5" s="82"/>
      <c r="B5" s="82"/>
      <c r="C5" s="82"/>
      <c r="D5" s="83"/>
      <c r="E5" s="83"/>
      <c r="F5" s="83"/>
      <c r="G5" s="83"/>
      <c r="H5" s="83"/>
      <c r="I5" s="83"/>
      <c r="J5" s="83"/>
      <c r="K5" s="83"/>
    </row>
    <row r="6" spans="1:11" s="52" customFormat="1" ht="15" customHeight="1" x14ac:dyDescent="0.5">
      <c r="A6" s="143"/>
      <c r="B6" s="143"/>
      <c r="C6" s="143"/>
      <c r="D6" s="61"/>
      <c r="E6" s="187" t="s">
        <v>48</v>
      </c>
      <c r="F6" s="187"/>
      <c r="G6" s="187"/>
      <c r="H6" s="61"/>
      <c r="I6" s="187" t="s">
        <v>72</v>
      </c>
      <c r="J6" s="187"/>
      <c r="K6" s="187"/>
    </row>
    <row r="7" spans="1:11" s="52" customFormat="1" ht="15" customHeight="1" x14ac:dyDescent="0.5">
      <c r="A7" s="143"/>
      <c r="B7" s="143"/>
      <c r="C7" s="143"/>
      <c r="D7" s="61"/>
      <c r="E7" s="188" t="s">
        <v>49</v>
      </c>
      <c r="F7" s="188"/>
      <c r="G7" s="188"/>
      <c r="H7" s="145"/>
      <c r="I7" s="188" t="s">
        <v>49</v>
      </c>
      <c r="J7" s="188"/>
      <c r="K7" s="188"/>
    </row>
    <row r="8" spans="1:11" s="52" customFormat="1" ht="15" customHeight="1" x14ac:dyDescent="0.5">
      <c r="A8" s="143"/>
      <c r="B8" s="143"/>
      <c r="C8" s="143"/>
      <c r="D8" s="61"/>
      <c r="E8" s="146" t="s">
        <v>50</v>
      </c>
      <c r="F8" s="60"/>
      <c r="G8" s="146" t="s">
        <v>50</v>
      </c>
      <c r="H8" s="145"/>
      <c r="I8" s="146" t="s">
        <v>50</v>
      </c>
      <c r="J8" s="60"/>
      <c r="K8" s="146" t="s">
        <v>50</v>
      </c>
    </row>
    <row r="9" spans="1:11" s="52" customFormat="1" ht="15" customHeight="1" x14ac:dyDescent="0.5">
      <c r="A9" s="143"/>
      <c r="B9" s="143"/>
      <c r="C9" s="143"/>
      <c r="D9" s="61"/>
      <c r="E9" s="147" t="s">
        <v>171</v>
      </c>
      <c r="F9" s="145"/>
      <c r="G9" s="147" t="s">
        <v>171</v>
      </c>
      <c r="H9" s="145"/>
      <c r="I9" s="147" t="s">
        <v>171</v>
      </c>
      <c r="J9" s="145"/>
      <c r="K9" s="147" t="s">
        <v>171</v>
      </c>
    </row>
    <row r="10" spans="1:11" s="52" customFormat="1" ht="15" customHeight="1" x14ac:dyDescent="0.5">
      <c r="A10" s="143"/>
      <c r="B10" s="143"/>
      <c r="C10" s="143"/>
      <c r="D10" s="61"/>
      <c r="E10" s="65" t="s">
        <v>151</v>
      </c>
      <c r="F10" s="65"/>
      <c r="G10" s="65" t="s">
        <v>94</v>
      </c>
      <c r="H10" s="61"/>
      <c r="I10" s="65" t="s">
        <v>151</v>
      </c>
      <c r="J10" s="65"/>
      <c r="K10" s="65" t="s">
        <v>94</v>
      </c>
    </row>
    <row r="11" spans="1:11" s="52" customFormat="1" ht="15" customHeight="1" x14ac:dyDescent="0.5">
      <c r="A11" s="158"/>
      <c r="B11" s="158"/>
      <c r="C11" s="176" t="s">
        <v>0</v>
      </c>
      <c r="D11" s="148"/>
      <c r="E11" s="67" t="s">
        <v>1</v>
      </c>
      <c r="F11" s="65"/>
      <c r="G11" s="67" t="s">
        <v>1</v>
      </c>
      <c r="H11" s="148"/>
      <c r="I11" s="67" t="s">
        <v>1</v>
      </c>
      <c r="J11" s="65"/>
      <c r="K11" s="67" t="s">
        <v>1</v>
      </c>
    </row>
    <row r="12" spans="1:11" s="52" customFormat="1" ht="6" customHeight="1" x14ac:dyDescent="0.5">
      <c r="A12" s="158"/>
      <c r="B12" s="158"/>
      <c r="C12" s="177"/>
      <c r="D12" s="148"/>
      <c r="E12" s="84"/>
      <c r="F12" s="65"/>
      <c r="G12" s="84"/>
      <c r="H12" s="148"/>
      <c r="I12" s="84"/>
      <c r="J12" s="65"/>
      <c r="K12" s="84"/>
    </row>
    <row r="13" spans="1:11" s="52" customFormat="1" ht="15" customHeight="1" x14ac:dyDescent="0.5">
      <c r="A13" s="149" t="s">
        <v>33</v>
      </c>
      <c r="B13" s="159"/>
      <c r="C13" s="159"/>
    </row>
    <row r="14" spans="1:11" s="52" customFormat="1" ht="15" customHeight="1" x14ac:dyDescent="0.5">
      <c r="A14" s="159" t="s">
        <v>30</v>
      </c>
      <c r="B14" s="159"/>
      <c r="C14" s="159"/>
      <c r="E14" s="150">
        <f>'E7-8 (PL6)'!G30</f>
        <v>200209663</v>
      </c>
      <c r="G14" s="150">
        <f>'E7-8 (PL6)'!I30</f>
        <v>213050806</v>
      </c>
      <c r="I14" s="150">
        <f>'E7-8 (PL6)'!K30</f>
        <v>239797155</v>
      </c>
      <c r="K14" s="150">
        <f>'E7-8 (PL6)'!M30</f>
        <v>175593663</v>
      </c>
    </row>
    <row r="15" spans="1:11" s="52" customFormat="1" ht="15" customHeight="1" x14ac:dyDescent="0.5">
      <c r="A15" s="52" t="s">
        <v>34</v>
      </c>
      <c r="B15" s="159"/>
      <c r="C15" s="159"/>
      <c r="E15" s="150"/>
      <c r="G15" s="150"/>
      <c r="I15" s="150"/>
      <c r="K15" s="150"/>
    </row>
    <row r="16" spans="1:11" s="52" customFormat="1" ht="15" customHeight="1" x14ac:dyDescent="0.5">
      <c r="B16" s="159" t="s">
        <v>232</v>
      </c>
      <c r="C16" s="159"/>
      <c r="E16" s="150"/>
      <c r="G16" s="150"/>
      <c r="I16" s="150"/>
      <c r="K16" s="150"/>
    </row>
    <row r="17" spans="2:11" s="52" customFormat="1" ht="15" customHeight="1" x14ac:dyDescent="0.5">
      <c r="B17" s="159" t="s">
        <v>233</v>
      </c>
      <c r="C17" s="159"/>
      <c r="E17" s="150">
        <v>0</v>
      </c>
      <c r="G17" s="150">
        <v>0</v>
      </c>
      <c r="I17" s="150">
        <v>2658682</v>
      </c>
      <c r="K17" s="150">
        <v>0</v>
      </c>
    </row>
    <row r="18" spans="2:11" s="52" customFormat="1" ht="15" customHeight="1" x14ac:dyDescent="0.5">
      <c r="B18" s="52" t="s">
        <v>35</v>
      </c>
      <c r="C18" s="160">
        <v>14</v>
      </c>
      <c r="E18" s="150">
        <v>87878959</v>
      </c>
      <c r="G18" s="150">
        <v>84948846</v>
      </c>
      <c r="I18" s="150">
        <v>43487033</v>
      </c>
      <c r="K18" s="150">
        <v>41506857</v>
      </c>
    </row>
    <row r="19" spans="2:11" s="61" customFormat="1" ht="15" customHeight="1" x14ac:dyDescent="0.5">
      <c r="B19" s="159" t="s">
        <v>36</v>
      </c>
      <c r="C19" s="160">
        <v>14</v>
      </c>
      <c r="D19" s="70"/>
      <c r="E19" s="150">
        <v>7046068</v>
      </c>
      <c r="F19" s="70"/>
      <c r="G19" s="150">
        <v>7771997</v>
      </c>
      <c r="H19" s="70"/>
      <c r="I19" s="150">
        <v>4812864</v>
      </c>
      <c r="J19" s="70"/>
      <c r="K19" s="150">
        <v>5934019</v>
      </c>
    </row>
    <row r="20" spans="2:11" s="52" customFormat="1" ht="15" customHeight="1" x14ac:dyDescent="0.5">
      <c r="B20" s="159" t="s">
        <v>214</v>
      </c>
      <c r="C20" s="160">
        <v>14</v>
      </c>
      <c r="E20" s="150">
        <v>11571639.620000001</v>
      </c>
      <c r="G20" s="150">
        <v>0</v>
      </c>
      <c r="I20" s="150">
        <v>0</v>
      </c>
      <c r="K20" s="150">
        <v>0</v>
      </c>
    </row>
    <row r="21" spans="2:11" s="52" customFormat="1" ht="15" customHeight="1" x14ac:dyDescent="0.5">
      <c r="B21" s="52" t="s">
        <v>37</v>
      </c>
      <c r="C21" s="160">
        <v>9</v>
      </c>
      <c r="E21" s="150">
        <v>-326069</v>
      </c>
      <c r="G21" s="150">
        <v>-3699626</v>
      </c>
      <c r="I21" s="150">
        <v>-79474</v>
      </c>
      <c r="K21" s="150">
        <v>-3200673</v>
      </c>
    </row>
    <row r="22" spans="2:11" s="52" customFormat="1" ht="15" customHeight="1" x14ac:dyDescent="0.5">
      <c r="B22" s="52" t="s">
        <v>146</v>
      </c>
      <c r="C22" s="160"/>
      <c r="E22" s="150">
        <v>0</v>
      </c>
      <c r="G22" s="150">
        <v>30174</v>
      </c>
      <c r="I22" s="150">
        <v>0</v>
      </c>
      <c r="K22" s="150">
        <v>30174</v>
      </c>
    </row>
    <row r="23" spans="2:11" s="52" customFormat="1" ht="14.25" customHeight="1" x14ac:dyDescent="0.5">
      <c r="B23" s="151" t="s">
        <v>201</v>
      </c>
      <c r="C23" s="160">
        <v>11</v>
      </c>
      <c r="E23" s="150">
        <v>-1413662</v>
      </c>
      <c r="G23" s="150">
        <v>-1295682</v>
      </c>
      <c r="I23" s="150">
        <v>-3132928</v>
      </c>
      <c r="K23" s="150">
        <v>-518703</v>
      </c>
    </row>
    <row r="24" spans="2:11" s="52" customFormat="1" ht="15" customHeight="1" x14ac:dyDescent="0.5">
      <c r="B24" s="156" t="s">
        <v>202</v>
      </c>
      <c r="C24" s="160">
        <v>11</v>
      </c>
      <c r="E24" s="150">
        <v>3921733</v>
      </c>
      <c r="G24" s="150">
        <v>18145085</v>
      </c>
      <c r="I24" s="150">
        <v>3094572</v>
      </c>
      <c r="K24" s="150">
        <v>10868439</v>
      </c>
    </row>
    <row r="25" spans="2:11" s="52" customFormat="1" ht="15" customHeight="1" x14ac:dyDescent="0.5">
      <c r="B25" s="156" t="s">
        <v>197</v>
      </c>
      <c r="C25" s="160">
        <v>11</v>
      </c>
      <c r="E25" s="150">
        <v>0</v>
      </c>
      <c r="G25" s="150">
        <v>634284</v>
      </c>
      <c r="I25" s="150">
        <v>0</v>
      </c>
      <c r="K25" s="150">
        <v>0</v>
      </c>
    </row>
    <row r="26" spans="2:11" s="52" customFormat="1" ht="15" customHeight="1" x14ac:dyDescent="0.5">
      <c r="B26" s="161" t="s">
        <v>212</v>
      </c>
      <c r="C26" s="160"/>
      <c r="E26" s="150">
        <v>338218</v>
      </c>
      <c r="G26" s="150">
        <v>-65956</v>
      </c>
      <c r="I26" s="150">
        <v>-865744</v>
      </c>
      <c r="K26" s="150">
        <v>0</v>
      </c>
    </row>
    <row r="27" spans="2:11" s="52" customFormat="1" ht="15" customHeight="1" x14ac:dyDescent="0.5">
      <c r="B27" s="161" t="s">
        <v>198</v>
      </c>
      <c r="C27" s="160"/>
      <c r="E27" s="150">
        <v>20150</v>
      </c>
      <c r="G27" s="150">
        <v>4318</v>
      </c>
      <c r="I27" s="150">
        <v>20150</v>
      </c>
      <c r="K27" s="150">
        <v>2504</v>
      </c>
    </row>
    <row r="28" spans="2:11" s="52" customFormat="1" ht="15" customHeight="1" x14ac:dyDescent="0.5">
      <c r="B28" s="52" t="s">
        <v>47</v>
      </c>
      <c r="C28" s="160">
        <v>17</v>
      </c>
      <c r="E28" s="150">
        <v>13068859</v>
      </c>
      <c r="G28" s="150">
        <v>1409660</v>
      </c>
      <c r="I28" s="150">
        <v>9039560</v>
      </c>
      <c r="K28" s="150">
        <v>706685</v>
      </c>
    </row>
    <row r="29" spans="2:11" s="52" customFormat="1" ht="15" customHeight="1" x14ac:dyDescent="0.5">
      <c r="B29" s="52" t="s">
        <v>199</v>
      </c>
      <c r="C29" s="160"/>
      <c r="E29" s="150">
        <v>0</v>
      </c>
      <c r="G29" s="150">
        <v>0</v>
      </c>
      <c r="I29" s="150">
        <v>-65785029</v>
      </c>
      <c r="K29" s="150">
        <v>0</v>
      </c>
    </row>
    <row r="30" spans="2:11" s="52" customFormat="1" ht="15" customHeight="1" x14ac:dyDescent="0.5">
      <c r="B30" s="52" t="s">
        <v>38</v>
      </c>
      <c r="C30" s="160"/>
      <c r="E30" s="150">
        <v>-622079</v>
      </c>
      <c r="G30" s="150">
        <v>-632403</v>
      </c>
      <c r="I30" s="150">
        <v>-2693169</v>
      </c>
      <c r="K30" s="150">
        <v>-3272182</v>
      </c>
    </row>
    <row r="31" spans="2:11" s="52" customFormat="1" ht="15" customHeight="1" x14ac:dyDescent="0.5">
      <c r="B31" s="52" t="s">
        <v>150</v>
      </c>
      <c r="C31" s="160"/>
      <c r="E31" s="150">
        <v>14444816</v>
      </c>
      <c r="G31" s="150">
        <f>-'E7-8 (PL6)'!I28</f>
        <v>7835314</v>
      </c>
      <c r="I31" s="150">
        <f>-'E7-8 (PL6)'!K28</f>
        <v>9590344</v>
      </c>
      <c r="K31" s="150">
        <f>-'E7-8 (PL6)'!M28</f>
        <v>2818578</v>
      </c>
    </row>
    <row r="32" spans="2:11" s="52" customFormat="1" ht="15" customHeight="1" x14ac:dyDescent="0.5">
      <c r="B32" s="159" t="s">
        <v>213</v>
      </c>
      <c r="C32" s="160"/>
      <c r="E32" s="150">
        <v>-513176</v>
      </c>
      <c r="G32" s="150">
        <v>-1336426</v>
      </c>
      <c r="I32" s="150">
        <v>3247783</v>
      </c>
      <c r="K32" s="150">
        <v>-948219</v>
      </c>
    </row>
    <row r="33" spans="1:11" s="52" customFormat="1" ht="15" customHeight="1" x14ac:dyDescent="0.5">
      <c r="B33" s="52" t="s">
        <v>187</v>
      </c>
      <c r="C33" s="160"/>
      <c r="E33" s="150">
        <v>0</v>
      </c>
      <c r="G33" s="150">
        <v>-22066</v>
      </c>
      <c r="I33" s="150">
        <v>0</v>
      </c>
      <c r="K33" s="150">
        <v>-22066</v>
      </c>
    </row>
    <row r="34" spans="1:11" s="52" customFormat="1" ht="15" customHeight="1" x14ac:dyDescent="0.5">
      <c r="B34" s="52" t="s">
        <v>39</v>
      </c>
      <c r="C34" s="160"/>
      <c r="E34" s="150"/>
      <c r="G34" s="150"/>
      <c r="I34" s="150"/>
      <c r="K34" s="150"/>
    </row>
    <row r="35" spans="1:11" s="52" customFormat="1" ht="15" customHeight="1" x14ac:dyDescent="0.5">
      <c r="B35" s="162" t="s">
        <v>88</v>
      </c>
      <c r="C35" s="159"/>
      <c r="E35" s="150">
        <v>-48827158</v>
      </c>
      <c r="G35" s="150">
        <v>-25632143</v>
      </c>
      <c r="I35" s="150">
        <v>-67346401</v>
      </c>
      <c r="K35" s="150">
        <v>-7470856</v>
      </c>
    </row>
    <row r="36" spans="1:11" s="52" customFormat="1" ht="15" customHeight="1" x14ac:dyDescent="0.5">
      <c r="B36" s="162" t="s">
        <v>89</v>
      </c>
      <c r="C36" s="159"/>
      <c r="E36" s="150">
        <v>2815102</v>
      </c>
      <c r="G36" s="150">
        <v>-52509461</v>
      </c>
      <c r="I36" s="150">
        <v>25853318</v>
      </c>
      <c r="K36" s="150">
        <v>-12559751</v>
      </c>
    </row>
    <row r="37" spans="1:11" s="52" customFormat="1" ht="15" customHeight="1" x14ac:dyDescent="0.5">
      <c r="B37" s="52" t="s">
        <v>90</v>
      </c>
      <c r="C37" s="159"/>
      <c r="E37" s="150">
        <v>-714285</v>
      </c>
      <c r="G37" s="150">
        <v>2018565</v>
      </c>
      <c r="I37" s="150">
        <v>224750</v>
      </c>
      <c r="K37" s="150">
        <v>1412164</v>
      </c>
    </row>
    <row r="38" spans="1:11" s="52" customFormat="1" ht="15" customHeight="1" x14ac:dyDescent="0.5">
      <c r="B38" s="162" t="s">
        <v>91</v>
      </c>
      <c r="C38" s="159"/>
      <c r="E38" s="150">
        <v>-1695314</v>
      </c>
      <c r="G38" s="150">
        <v>-1951385</v>
      </c>
      <c r="I38" s="150">
        <v>1412001</v>
      </c>
      <c r="K38" s="150">
        <v>-1528600</v>
      </c>
    </row>
    <row r="39" spans="1:11" s="52" customFormat="1" ht="15" customHeight="1" x14ac:dyDescent="0.5">
      <c r="B39" s="162" t="s">
        <v>92</v>
      </c>
      <c r="C39" s="159"/>
      <c r="E39" s="150">
        <v>-27915832</v>
      </c>
      <c r="G39" s="150">
        <v>-16745970</v>
      </c>
      <c r="I39" s="150">
        <v>-27094392</v>
      </c>
      <c r="K39" s="150">
        <v>-11929477</v>
      </c>
    </row>
    <row r="40" spans="1:11" s="52" customFormat="1" ht="15" customHeight="1" x14ac:dyDescent="0.5">
      <c r="B40" s="162" t="s">
        <v>93</v>
      </c>
      <c r="C40" s="159"/>
      <c r="E40" s="163">
        <v>-42258</v>
      </c>
      <c r="G40" s="163">
        <v>-144913</v>
      </c>
      <c r="I40" s="163">
        <v>1173349</v>
      </c>
      <c r="K40" s="163">
        <v>1091494</v>
      </c>
    </row>
    <row r="41" spans="1:11" s="52" customFormat="1" ht="6" customHeight="1" x14ac:dyDescent="0.5">
      <c r="B41" s="162"/>
      <c r="C41" s="159"/>
      <c r="E41" s="70"/>
      <c r="G41" s="70"/>
      <c r="I41" s="70"/>
      <c r="K41" s="70"/>
    </row>
    <row r="42" spans="1:11" s="61" customFormat="1" ht="15" customHeight="1" x14ac:dyDescent="0.5">
      <c r="A42" s="52" t="s">
        <v>40</v>
      </c>
      <c r="B42" s="52"/>
      <c r="C42" s="159"/>
      <c r="D42" s="164"/>
      <c r="E42" s="70">
        <f>SUM(E14:E40)</f>
        <v>259245374.62</v>
      </c>
      <c r="F42" s="52"/>
      <c r="G42" s="70">
        <f>SUM(G14:G40)</f>
        <v>231813018</v>
      </c>
      <c r="H42" s="52"/>
      <c r="I42" s="70">
        <f>SUM(I14:I40)</f>
        <v>177414424</v>
      </c>
      <c r="J42" s="164"/>
      <c r="K42" s="70">
        <f>SUM(K14:K40)</f>
        <v>198514050</v>
      </c>
    </row>
    <row r="43" spans="1:11" s="61" customFormat="1" ht="15" customHeight="1" x14ac:dyDescent="0.5">
      <c r="A43" s="52" t="s">
        <v>234</v>
      </c>
      <c r="B43" s="52"/>
      <c r="C43" s="160"/>
      <c r="D43" s="164"/>
      <c r="E43" s="70">
        <v>0</v>
      </c>
      <c r="F43" s="52"/>
      <c r="G43" s="70">
        <v>-132960</v>
      </c>
      <c r="H43" s="52"/>
      <c r="I43" s="70">
        <v>0</v>
      </c>
      <c r="J43" s="164"/>
      <c r="K43" s="70">
        <v>0</v>
      </c>
    </row>
    <row r="44" spans="1:11" s="61" customFormat="1" ht="15" customHeight="1" x14ac:dyDescent="0.5">
      <c r="A44" s="165" t="s">
        <v>235</v>
      </c>
      <c r="B44" s="165"/>
      <c r="C44" s="52"/>
      <c r="D44" s="52"/>
      <c r="E44" s="150">
        <v>-13612569</v>
      </c>
      <c r="F44" s="52"/>
      <c r="G44" s="150">
        <v>-7592038</v>
      </c>
      <c r="H44" s="52"/>
      <c r="I44" s="150">
        <v>-8595713</v>
      </c>
      <c r="J44" s="52"/>
      <c r="K44" s="150">
        <v>-2561140</v>
      </c>
    </row>
    <row r="45" spans="1:11" s="61" customFormat="1" ht="15" customHeight="1" x14ac:dyDescent="0.5">
      <c r="A45" s="165" t="s">
        <v>236</v>
      </c>
      <c r="B45" s="165"/>
      <c r="C45" s="52"/>
      <c r="D45" s="52"/>
      <c r="E45" s="163">
        <v>-43124816</v>
      </c>
      <c r="F45" s="52"/>
      <c r="G45" s="163">
        <v>-44035766</v>
      </c>
      <c r="H45" s="52"/>
      <c r="I45" s="163">
        <v>-38546434</v>
      </c>
      <c r="J45" s="52"/>
      <c r="K45" s="163">
        <v>-30760460</v>
      </c>
    </row>
    <row r="46" spans="1:11" s="61" customFormat="1" ht="6" customHeight="1" x14ac:dyDescent="0.5">
      <c r="A46" s="165"/>
      <c r="B46" s="165"/>
      <c r="C46" s="52"/>
      <c r="D46" s="52"/>
      <c r="E46" s="70"/>
      <c r="F46" s="52"/>
      <c r="G46" s="70"/>
      <c r="H46" s="52"/>
      <c r="I46" s="70"/>
      <c r="J46" s="52"/>
      <c r="K46" s="70"/>
    </row>
    <row r="47" spans="1:11" s="61" customFormat="1" ht="15" customHeight="1" x14ac:dyDescent="0.5">
      <c r="A47" s="52" t="s">
        <v>84</v>
      </c>
      <c r="B47" s="52"/>
      <c r="C47" s="159"/>
      <c r="D47" s="70"/>
      <c r="E47" s="72">
        <f>SUM(E42:E45)</f>
        <v>202507989.62</v>
      </c>
      <c r="F47" s="70"/>
      <c r="G47" s="72">
        <f>SUM(G42:G45)</f>
        <v>180052254</v>
      </c>
      <c r="H47" s="70"/>
      <c r="I47" s="72">
        <f>SUM(I42:I45)</f>
        <v>130272277</v>
      </c>
      <c r="J47" s="70"/>
      <c r="K47" s="72">
        <f>SUM(K42:K45)</f>
        <v>165192450</v>
      </c>
    </row>
    <row r="48" spans="1:11" s="83" customFormat="1" ht="15" customHeight="1" x14ac:dyDescent="0.5">
      <c r="A48" s="46"/>
      <c r="B48" s="46"/>
      <c r="C48" s="85"/>
      <c r="D48" s="51"/>
      <c r="E48" s="51"/>
      <c r="F48" s="51"/>
      <c r="G48" s="51"/>
      <c r="H48" s="51"/>
      <c r="I48" s="51"/>
      <c r="J48" s="51"/>
      <c r="K48" s="51"/>
    </row>
    <row r="49" spans="1:11" s="83" customFormat="1" ht="15" customHeight="1" x14ac:dyDescent="0.5">
      <c r="A49" s="46"/>
      <c r="B49" s="46"/>
      <c r="C49" s="85"/>
      <c r="D49" s="51"/>
      <c r="E49" s="51"/>
      <c r="F49" s="51"/>
      <c r="G49" s="51"/>
      <c r="H49" s="51"/>
      <c r="I49" s="51"/>
      <c r="J49" s="51"/>
      <c r="K49" s="51"/>
    </row>
    <row r="50" spans="1:11" s="83" customFormat="1" ht="11.25" customHeight="1" x14ac:dyDescent="0.5">
      <c r="A50" s="46"/>
      <c r="B50" s="46"/>
      <c r="C50" s="85"/>
      <c r="D50" s="51"/>
      <c r="E50" s="51"/>
      <c r="F50" s="51"/>
      <c r="G50" s="51"/>
      <c r="H50" s="51"/>
      <c r="I50" s="51"/>
      <c r="J50" s="51"/>
      <c r="K50" s="51"/>
    </row>
    <row r="51" spans="1:11" s="83" customFormat="1" ht="13.5" customHeight="1" x14ac:dyDescent="0.5"/>
    <row r="52" spans="1:11" s="83" customFormat="1" ht="15" customHeight="1" x14ac:dyDescent="0.5">
      <c r="A52" s="189" t="s">
        <v>41</v>
      </c>
      <c r="B52" s="189"/>
      <c r="C52" s="189"/>
      <c r="D52" s="189"/>
      <c r="E52" s="189"/>
      <c r="F52" s="189"/>
      <c r="G52" s="189"/>
      <c r="H52" s="189"/>
      <c r="I52" s="189"/>
      <c r="J52" s="189"/>
      <c r="K52" s="189"/>
    </row>
    <row r="53" spans="1:11" s="83" customFormat="1" ht="15" customHeight="1" x14ac:dyDescent="0.5">
      <c r="A53" s="46"/>
      <c r="B53" s="46"/>
      <c r="C53" s="85"/>
      <c r="D53" s="51"/>
      <c r="E53" s="51"/>
      <c r="F53" s="51"/>
      <c r="G53" s="51"/>
      <c r="H53" s="51"/>
      <c r="I53" s="51"/>
      <c r="J53" s="51"/>
      <c r="K53" s="51"/>
    </row>
    <row r="54" spans="1:11" ht="21.95" customHeight="1" x14ac:dyDescent="0.5">
      <c r="A54" s="86" t="s">
        <v>76</v>
      </c>
      <c r="B54" s="87"/>
      <c r="C54" s="87"/>
      <c r="D54" s="81"/>
      <c r="E54" s="81"/>
      <c r="F54" s="81"/>
      <c r="G54" s="81"/>
      <c r="H54" s="81"/>
      <c r="I54" s="81"/>
      <c r="J54" s="81"/>
      <c r="K54" s="81"/>
    </row>
    <row r="55" spans="1:11" s="83" customFormat="1" ht="15" customHeight="1" x14ac:dyDescent="0.5">
      <c r="A55" s="130" t="str">
        <f>A1</f>
        <v>R&amp;B Food Supply Public Company Limited</v>
      </c>
      <c r="B55" s="88"/>
      <c r="C55" s="88"/>
    </row>
    <row r="56" spans="1:11" ht="15" customHeight="1" x14ac:dyDescent="0.5">
      <c r="A56" s="78" t="s">
        <v>194</v>
      </c>
      <c r="B56" s="88"/>
      <c r="C56" s="88"/>
      <c r="D56" s="83"/>
      <c r="E56" s="83"/>
      <c r="F56" s="83"/>
      <c r="G56" s="83"/>
      <c r="H56" s="83"/>
      <c r="I56" s="83"/>
      <c r="J56" s="83"/>
      <c r="K56" s="83"/>
    </row>
    <row r="57" spans="1:11" ht="15" customHeight="1" x14ac:dyDescent="0.5">
      <c r="A57" s="80" t="str">
        <f>A3</f>
        <v>For the six-month period ended 30 June 2019</v>
      </c>
      <c r="B57" s="87"/>
      <c r="C57" s="87"/>
      <c r="D57" s="81"/>
      <c r="E57" s="81"/>
      <c r="F57" s="81"/>
      <c r="G57" s="81"/>
      <c r="H57" s="81"/>
      <c r="I57" s="81"/>
      <c r="J57" s="81"/>
      <c r="K57" s="81"/>
    </row>
    <row r="58" spans="1:11" s="83" customFormat="1" ht="15" customHeight="1" x14ac:dyDescent="0.5">
      <c r="A58" s="88"/>
      <c r="B58" s="46"/>
      <c r="C58" s="46"/>
      <c r="D58" s="46"/>
      <c r="E58" s="89"/>
      <c r="F58" s="90"/>
      <c r="G58" s="89"/>
      <c r="H58" s="46"/>
      <c r="I58" s="89"/>
      <c r="J58" s="90"/>
      <c r="K58" s="89"/>
    </row>
    <row r="59" spans="1:11" s="83" customFormat="1" ht="15" customHeight="1" x14ac:dyDescent="0.5">
      <c r="A59" s="88"/>
      <c r="B59" s="46"/>
      <c r="C59" s="46"/>
      <c r="D59" s="46"/>
      <c r="E59" s="89"/>
      <c r="F59" s="90"/>
      <c r="G59" s="89"/>
      <c r="H59" s="46"/>
      <c r="I59" s="89"/>
      <c r="J59" s="90"/>
      <c r="K59" s="89"/>
    </row>
    <row r="60" spans="1:11" s="61" customFormat="1" ht="15" customHeight="1" x14ac:dyDescent="0.5">
      <c r="A60" s="143"/>
      <c r="B60" s="144"/>
      <c r="C60" s="144"/>
      <c r="E60" s="187" t="s">
        <v>48</v>
      </c>
      <c r="F60" s="187"/>
      <c r="G60" s="187"/>
      <c r="H60" s="145"/>
      <c r="I60" s="187" t="s">
        <v>72</v>
      </c>
      <c r="J60" s="187"/>
      <c r="K60" s="187"/>
    </row>
    <row r="61" spans="1:11" s="61" customFormat="1" ht="15" customHeight="1" x14ac:dyDescent="0.5">
      <c r="A61" s="144"/>
      <c r="B61" s="144"/>
      <c r="C61" s="144"/>
      <c r="E61" s="188" t="s">
        <v>49</v>
      </c>
      <c r="F61" s="188"/>
      <c r="G61" s="188"/>
      <c r="H61" s="145"/>
      <c r="I61" s="188" t="s">
        <v>49</v>
      </c>
      <c r="J61" s="188"/>
      <c r="K61" s="188"/>
    </row>
    <row r="62" spans="1:11" s="61" customFormat="1" ht="15" customHeight="1" x14ac:dyDescent="0.5">
      <c r="A62" s="144"/>
      <c r="B62" s="144"/>
      <c r="C62" s="144"/>
      <c r="E62" s="146" t="s">
        <v>50</v>
      </c>
      <c r="F62" s="60"/>
      <c r="G62" s="146" t="s">
        <v>50</v>
      </c>
      <c r="H62" s="145"/>
      <c r="I62" s="146" t="s">
        <v>50</v>
      </c>
      <c r="J62" s="60"/>
      <c r="K62" s="146" t="s">
        <v>50</v>
      </c>
    </row>
    <row r="63" spans="1:11" s="61" customFormat="1" ht="15" customHeight="1" x14ac:dyDescent="0.5">
      <c r="A63" s="144"/>
      <c r="B63" s="144"/>
      <c r="C63" s="144"/>
      <c r="E63" s="147" t="s">
        <v>171</v>
      </c>
      <c r="F63" s="145"/>
      <c r="G63" s="147" t="s">
        <v>171</v>
      </c>
      <c r="H63" s="145"/>
      <c r="I63" s="147" t="s">
        <v>171</v>
      </c>
      <c r="J63" s="145"/>
      <c r="K63" s="147" t="s">
        <v>171</v>
      </c>
    </row>
    <row r="64" spans="1:11" s="61" customFormat="1" ht="15" customHeight="1" x14ac:dyDescent="0.5">
      <c r="A64" s="144"/>
      <c r="B64" s="144"/>
      <c r="C64" s="143"/>
      <c r="E64" s="65" t="s">
        <v>151</v>
      </c>
      <c r="F64" s="65"/>
      <c r="G64" s="65" t="s">
        <v>94</v>
      </c>
      <c r="I64" s="65" t="s">
        <v>151</v>
      </c>
      <c r="J64" s="65"/>
      <c r="K64" s="65" t="s">
        <v>94</v>
      </c>
    </row>
    <row r="65" spans="1:11" s="61" customFormat="1" ht="15" customHeight="1" x14ac:dyDescent="0.5">
      <c r="A65" s="144"/>
      <c r="B65" s="144"/>
      <c r="C65" s="176" t="s">
        <v>0</v>
      </c>
      <c r="D65" s="148"/>
      <c r="E65" s="67" t="s">
        <v>1</v>
      </c>
      <c r="F65" s="65"/>
      <c r="G65" s="67" t="s">
        <v>1</v>
      </c>
      <c r="H65" s="148"/>
      <c r="I65" s="67" t="s">
        <v>1</v>
      </c>
      <c r="J65" s="65"/>
      <c r="K65" s="67" t="s">
        <v>1</v>
      </c>
    </row>
    <row r="66" spans="1:11" s="61" customFormat="1" ht="15" customHeight="1" x14ac:dyDescent="0.5">
      <c r="A66" s="55" t="s">
        <v>42</v>
      </c>
      <c r="B66" s="149"/>
      <c r="C66" s="149"/>
      <c r="D66" s="52"/>
      <c r="E66" s="52"/>
      <c r="F66" s="52"/>
      <c r="G66" s="52"/>
      <c r="H66" s="52"/>
      <c r="I66" s="52"/>
      <c r="J66" s="52"/>
      <c r="K66" s="52"/>
    </row>
    <row r="67" spans="1:11" s="61" customFormat="1" ht="15" customHeight="1" x14ac:dyDescent="0.5">
      <c r="A67" s="52" t="s">
        <v>43</v>
      </c>
      <c r="B67" s="52"/>
      <c r="C67" s="53">
        <v>14</v>
      </c>
      <c r="E67" s="150">
        <v>-64079316</v>
      </c>
      <c r="G67" s="150">
        <v>-117335008</v>
      </c>
      <c r="I67" s="150">
        <v>-30442893</v>
      </c>
      <c r="K67" s="150">
        <v>-104620702</v>
      </c>
    </row>
    <row r="68" spans="1:11" s="61" customFormat="1" ht="15" customHeight="1" x14ac:dyDescent="0.5">
      <c r="A68" s="52" t="s">
        <v>208</v>
      </c>
      <c r="B68" s="52"/>
      <c r="C68" s="53"/>
      <c r="E68" s="150"/>
      <c r="G68" s="150"/>
      <c r="I68" s="150"/>
      <c r="K68" s="150"/>
    </row>
    <row r="69" spans="1:11" s="61" customFormat="1" ht="15" customHeight="1" x14ac:dyDescent="0.5">
      <c r="B69" s="52" t="s">
        <v>209</v>
      </c>
      <c r="C69" s="53"/>
      <c r="E69" s="150">
        <v>21814</v>
      </c>
      <c r="G69" s="150">
        <v>1023825</v>
      </c>
      <c r="I69" s="150">
        <v>15576558</v>
      </c>
      <c r="K69" s="150">
        <v>0</v>
      </c>
    </row>
    <row r="70" spans="1:11" s="61" customFormat="1" ht="15" customHeight="1" x14ac:dyDescent="0.5">
      <c r="A70" s="52" t="s">
        <v>57</v>
      </c>
      <c r="B70" s="52"/>
      <c r="C70" s="53">
        <v>14</v>
      </c>
      <c r="E70" s="150">
        <v>-1621808</v>
      </c>
      <c r="G70" s="150">
        <v>-597058</v>
      </c>
      <c r="I70" s="150">
        <v>-862000</v>
      </c>
      <c r="K70" s="150">
        <v>-321822</v>
      </c>
    </row>
    <row r="71" spans="1:11" s="61" customFormat="1" ht="15" customHeight="1" x14ac:dyDescent="0.5">
      <c r="A71" s="52" t="s">
        <v>144</v>
      </c>
      <c r="B71" s="52"/>
      <c r="C71" s="53">
        <v>8</v>
      </c>
      <c r="E71" s="150">
        <v>13114852</v>
      </c>
      <c r="G71" s="150">
        <v>30539359</v>
      </c>
      <c r="I71" s="150">
        <v>0</v>
      </c>
      <c r="K71" s="150">
        <v>30139358</v>
      </c>
    </row>
    <row r="72" spans="1:11" s="61" customFormat="1" ht="15" customHeight="1" x14ac:dyDescent="0.5">
      <c r="A72" s="151" t="s">
        <v>99</v>
      </c>
      <c r="E72" s="150">
        <v>0</v>
      </c>
      <c r="G72" s="150">
        <v>-400000</v>
      </c>
      <c r="I72" s="150">
        <v>0</v>
      </c>
      <c r="K72" s="150">
        <v>0</v>
      </c>
    </row>
    <row r="73" spans="1:11" s="61" customFormat="1" ht="15" customHeight="1" x14ac:dyDescent="0.5">
      <c r="A73" s="61" t="s">
        <v>219</v>
      </c>
      <c r="B73" s="52"/>
      <c r="C73" s="53"/>
      <c r="E73" s="150">
        <v>0</v>
      </c>
      <c r="G73" s="150">
        <v>0</v>
      </c>
      <c r="I73" s="150">
        <v>-42688501</v>
      </c>
      <c r="K73" s="150">
        <v>0</v>
      </c>
    </row>
    <row r="74" spans="1:11" s="61" customFormat="1" ht="15" customHeight="1" x14ac:dyDescent="0.2">
      <c r="A74" s="151" t="s">
        <v>203</v>
      </c>
      <c r="B74" s="152"/>
      <c r="C74" s="153" t="s">
        <v>239</v>
      </c>
      <c r="E74" s="150">
        <v>0</v>
      </c>
      <c r="G74" s="150">
        <v>0</v>
      </c>
      <c r="I74" s="154">
        <v>64250000</v>
      </c>
      <c r="K74" s="154">
        <v>8000000</v>
      </c>
    </row>
    <row r="75" spans="1:11" s="61" customFormat="1" ht="15" customHeight="1" x14ac:dyDescent="0.5">
      <c r="A75" s="52" t="s">
        <v>87</v>
      </c>
      <c r="B75" s="52"/>
      <c r="C75" s="53">
        <v>12</v>
      </c>
      <c r="E75" s="150">
        <v>0</v>
      </c>
      <c r="G75" s="150">
        <v>0</v>
      </c>
      <c r="I75" s="150">
        <v>-27191666</v>
      </c>
      <c r="K75" s="150">
        <v>-7044570</v>
      </c>
    </row>
    <row r="76" spans="1:11" s="61" customFormat="1" ht="15" customHeight="1" x14ac:dyDescent="0.5">
      <c r="A76" s="52" t="s">
        <v>200</v>
      </c>
      <c r="B76" s="52"/>
      <c r="C76" s="53">
        <v>12</v>
      </c>
      <c r="E76" s="150">
        <f>'E7-8 (PL6)'!G24</f>
        <v>0</v>
      </c>
      <c r="G76" s="150">
        <f>'E7-8 (PL6)'!I24</f>
        <v>0</v>
      </c>
      <c r="I76" s="150">
        <f>'E7-8 (PL6)'!K24</f>
        <v>65785029</v>
      </c>
      <c r="K76" s="150">
        <f>'E7-8 (PL6)'!M24</f>
        <v>0</v>
      </c>
    </row>
    <row r="77" spans="1:11" s="61" customFormat="1" ht="15" customHeight="1" x14ac:dyDescent="0.5">
      <c r="A77" s="52" t="s">
        <v>44</v>
      </c>
      <c r="B77" s="52"/>
      <c r="C77" s="53"/>
      <c r="E77" s="150">
        <v>638388</v>
      </c>
      <c r="G77" s="150">
        <v>494553</v>
      </c>
      <c r="I77" s="150">
        <v>2231247</v>
      </c>
      <c r="K77" s="150">
        <v>3272183</v>
      </c>
    </row>
    <row r="78" spans="1:11" s="61" customFormat="1" ht="15" customHeight="1" x14ac:dyDescent="0.5">
      <c r="A78" s="144"/>
      <c r="B78" s="144"/>
      <c r="C78" s="144"/>
      <c r="E78" s="155"/>
      <c r="G78" s="155"/>
      <c r="I78" s="155"/>
      <c r="K78" s="155"/>
    </row>
    <row r="79" spans="1:11" s="61" customFormat="1" ht="15" customHeight="1" x14ac:dyDescent="0.5">
      <c r="A79" s="156" t="s">
        <v>223</v>
      </c>
      <c r="B79" s="156"/>
      <c r="C79" s="156"/>
      <c r="E79" s="72">
        <f>SUM(E67:E77)</f>
        <v>-51926070</v>
      </c>
      <c r="G79" s="72">
        <f>SUM(G67:G77)</f>
        <v>-86274329</v>
      </c>
      <c r="I79" s="72">
        <f>SUM(I67:I77)</f>
        <v>46657774</v>
      </c>
      <c r="K79" s="72">
        <f>SUM(K67:K77)</f>
        <v>-70575553</v>
      </c>
    </row>
    <row r="80" spans="1:11" s="61" customFormat="1" ht="15" customHeight="1" x14ac:dyDescent="0.5">
      <c r="A80" s="144"/>
      <c r="B80" s="144"/>
      <c r="C80" s="144"/>
      <c r="E80" s="70"/>
      <c r="G80" s="70"/>
      <c r="I80" s="70"/>
      <c r="K80" s="70"/>
    </row>
    <row r="81" spans="1:11" s="61" customFormat="1" ht="15" customHeight="1" x14ac:dyDescent="0.5">
      <c r="A81" s="55" t="s">
        <v>45</v>
      </c>
      <c r="B81" s="157"/>
      <c r="C81" s="153"/>
      <c r="E81" s="70"/>
      <c r="G81" s="70"/>
      <c r="I81" s="70"/>
      <c r="K81" s="70"/>
    </row>
    <row r="82" spans="1:11" s="61" customFormat="1" ht="15" customHeight="1" x14ac:dyDescent="0.5">
      <c r="A82" s="52" t="s">
        <v>188</v>
      </c>
      <c r="B82" s="144"/>
      <c r="C82" s="153">
        <v>19</v>
      </c>
      <c r="E82" s="150">
        <v>0</v>
      </c>
      <c r="G82" s="150">
        <v>842000000</v>
      </c>
      <c r="I82" s="150">
        <v>0</v>
      </c>
      <c r="K82" s="150">
        <v>842000000</v>
      </c>
    </row>
    <row r="83" spans="1:11" s="61" customFormat="1" ht="15" customHeight="1" x14ac:dyDescent="0.5">
      <c r="A83" s="151" t="s">
        <v>237</v>
      </c>
      <c r="B83" s="144"/>
      <c r="C83" s="153"/>
      <c r="E83" s="150"/>
      <c r="G83" s="150"/>
      <c r="I83" s="150"/>
      <c r="K83" s="150"/>
    </row>
    <row r="84" spans="1:11" s="61" customFormat="1" ht="15" customHeight="1" x14ac:dyDescent="0.5">
      <c r="B84" s="157" t="s">
        <v>238</v>
      </c>
      <c r="C84" s="153"/>
      <c r="E84" s="70">
        <v>0</v>
      </c>
      <c r="G84" s="70">
        <v>10000000</v>
      </c>
      <c r="I84" s="150">
        <v>0</v>
      </c>
      <c r="K84" s="70">
        <v>10000000</v>
      </c>
    </row>
    <row r="85" spans="1:11" s="61" customFormat="1" ht="15" customHeight="1" x14ac:dyDescent="0.5">
      <c r="A85" s="151" t="s">
        <v>229</v>
      </c>
      <c r="B85" s="144"/>
      <c r="C85" s="153">
        <v>16</v>
      </c>
      <c r="E85" s="154">
        <v>-13831170</v>
      </c>
      <c r="G85" s="154">
        <v>-25695104</v>
      </c>
      <c r="I85" s="154">
        <v>-7320000</v>
      </c>
      <c r="K85" s="154">
        <v>-14500000</v>
      </c>
    </row>
    <row r="86" spans="1:11" s="61" customFormat="1" ht="15" customHeight="1" x14ac:dyDescent="0.5">
      <c r="A86" s="52" t="s">
        <v>204</v>
      </c>
      <c r="B86" s="144"/>
      <c r="C86" s="153">
        <v>16</v>
      </c>
      <c r="E86" s="154">
        <v>267200000</v>
      </c>
      <c r="G86" s="150">
        <v>0</v>
      </c>
      <c r="I86" s="154">
        <v>187200000</v>
      </c>
      <c r="K86" s="150">
        <v>0</v>
      </c>
    </row>
    <row r="87" spans="1:11" s="61" customFormat="1" ht="15" customHeight="1" x14ac:dyDescent="0.5">
      <c r="A87" s="52" t="s">
        <v>220</v>
      </c>
      <c r="B87" s="144"/>
      <c r="C87" s="153">
        <v>16</v>
      </c>
      <c r="E87" s="154">
        <v>-110000000</v>
      </c>
      <c r="G87" s="154">
        <v>-1890000</v>
      </c>
      <c r="I87" s="150">
        <v>-40000000</v>
      </c>
      <c r="K87" s="154">
        <v>-1890000</v>
      </c>
    </row>
    <row r="88" spans="1:11" s="61" customFormat="1" ht="15" customHeight="1" x14ac:dyDescent="0.5">
      <c r="A88" s="61" t="s">
        <v>228</v>
      </c>
      <c r="B88" s="144"/>
      <c r="C88" s="153"/>
      <c r="E88" s="154">
        <v>0</v>
      </c>
      <c r="G88" s="154">
        <v>842000000</v>
      </c>
      <c r="I88" s="150">
        <v>0</v>
      </c>
      <c r="K88" s="154">
        <v>842000000</v>
      </c>
    </row>
    <row r="89" spans="1:11" s="61" customFormat="1" ht="15" customHeight="1" x14ac:dyDescent="0.5">
      <c r="A89" s="61" t="s">
        <v>227</v>
      </c>
      <c r="B89" s="144"/>
      <c r="C89" s="153"/>
      <c r="E89" s="154">
        <v>0</v>
      </c>
      <c r="G89" s="154">
        <v>508000000</v>
      </c>
      <c r="I89" s="150">
        <v>0</v>
      </c>
      <c r="K89" s="150">
        <v>508000000</v>
      </c>
    </row>
    <row r="90" spans="1:11" s="61" customFormat="1" ht="15" customHeight="1" x14ac:dyDescent="0.5">
      <c r="A90" s="52" t="s">
        <v>226</v>
      </c>
      <c r="B90" s="144"/>
      <c r="C90" s="153"/>
      <c r="E90" s="154">
        <v>0</v>
      </c>
      <c r="G90" s="154">
        <v>-852000000</v>
      </c>
      <c r="I90" s="150">
        <v>0</v>
      </c>
      <c r="K90" s="150">
        <v>-842000000</v>
      </c>
    </row>
    <row r="91" spans="1:11" s="61" customFormat="1" ht="15" customHeight="1" x14ac:dyDescent="0.5">
      <c r="A91" s="52" t="s">
        <v>225</v>
      </c>
      <c r="B91" s="144"/>
      <c r="C91" s="153">
        <v>23</v>
      </c>
      <c r="E91" s="154">
        <v>-11700000</v>
      </c>
      <c r="G91" s="154">
        <v>-22620000</v>
      </c>
      <c r="I91" s="150">
        <v>0</v>
      </c>
      <c r="K91" s="150">
        <v>-16920000</v>
      </c>
    </row>
    <row r="92" spans="1:11" s="52" customFormat="1" ht="15" customHeight="1" x14ac:dyDescent="0.5">
      <c r="A92" s="61" t="s">
        <v>221</v>
      </c>
      <c r="B92" s="144"/>
      <c r="C92" s="153"/>
      <c r="D92" s="61"/>
      <c r="E92" s="150">
        <v>0</v>
      </c>
      <c r="F92" s="61"/>
      <c r="G92" s="150">
        <v>-74778</v>
      </c>
      <c r="H92" s="61"/>
      <c r="I92" s="150">
        <v>0</v>
      </c>
      <c r="J92" s="61"/>
      <c r="K92" s="150">
        <v>0</v>
      </c>
    </row>
    <row r="93" spans="1:11" s="52" customFormat="1" ht="15" customHeight="1" x14ac:dyDescent="0.5">
      <c r="A93" s="52" t="s">
        <v>210</v>
      </c>
      <c r="B93" s="144"/>
      <c r="C93" s="153"/>
      <c r="D93" s="61"/>
      <c r="E93" s="150"/>
      <c r="F93" s="61"/>
      <c r="G93" s="150"/>
      <c r="H93" s="61"/>
      <c r="I93" s="150"/>
      <c r="J93" s="61"/>
      <c r="K93" s="150"/>
    </row>
    <row r="94" spans="1:11" s="52" customFormat="1" ht="15" customHeight="1" x14ac:dyDescent="0.5">
      <c r="A94" s="61"/>
      <c r="B94" s="144" t="s">
        <v>211</v>
      </c>
      <c r="C94" s="153"/>
      <c r="D94" s="61"/>
      <c r="E94" s="150">
        <v>0</v>
      </c>
      <c r="F94" s="61"/>
      <c r="G94" s="150">
        <v>240527</v>
      </c>
      <c r="H94" s="61"/>
      <c r="I94" s="150">
        <v>0</v>
      </c>
      <c r="J94" s="61"/>
      <c r="K94" s="150">
        <v>0</v>
      </c>
    </row>
    <row r="95" spans="1:11" s="52" customFormat="1" ht="12.75" customHeight="1" x14ac:dyDescent="0.5">
      <c r="A95" s="52" t="s">
        <v>189</v>
      </c>
      <c r="B95" s="144"/>
      <c r="C95" s="153">
        <v>21</v>
      </c>
      <c r="D95" s="61"/>
      <c r="E95" s="72">
        <v>-250004971</v>
      </c>
      <c r="F95" s="61"/>
      <c r="G95" s="72">
        <v>-1436200000</v>
      </c>
      <c r="H95" s="61"/>
      <c r="I95" s="72">
        <v>-250000000</v>
      </c>
      <c r="J95" s="61"/>
      <c r="K95" s="72">
        <v>-1436200000</v>
      </c>
    </row>
    <row r="96" spans="1:11" s="52" customFormat="1" ht="11.25" x14ac:dyDescent="0.5">
      <c r="A96" s="144"/>
      <c r="B96" s="144"/>
      <c r="C96" s="153"/>
      <c r="D96" s="61"/>
      <c r="E96" s="70"/>
      <c r="F96" s="61"/>
      <c r="G96" s="70"/>
      <c r="H96" s="61"/>
      <c r="I96" s="70"/>
      <c r="J96" s="61"/>
      <c r="K96" s="70"/>
    </row>
    <row r="97" spans="1:11" s="52" customFormat="1" ht="15" customHeight="1" x14ac:dyDescent="0.5">
      <c r="A97" s="156" t="s">
        <v>224</v>
      </c>
      <c r="B97" s="156"/>
      <c r="C97" s="144"/>
      <c r="D97" s="61"/>
      <c r="E97" s="72">
        <f>SUM(E82:E96)</f>
        <v>-118336141</v>
      </c>
      <c r="F97" s="61"/>
      <c r="G97" s="72">
        <f>SUM(G82:G96)</f>
        <v>-136239355</v>
      </c>
      <c r="H97" s="61"/>
      <c r="I97" s="72">
        <f>SUM(I82:I96)</f>
        <v>-110120000</v>
      </c>
      <c r="J97" s="61"/>
      <c r="K97" s="72">
        <f>SUM(K82:K96)</f>
        <v>-109510000</v>
      </c>
    </row>
    <row r="98" spans="1:11" s="83" customFormat="1" ht="22.5" customHeight="1" x14ac:dyDescent="0.5">
      <c r="A98" s="141"/>
      <c r="B98" s="141"/>
      <c r="C98" s="88"/>
      <c r="E98" s="51"/>
      <c r="G98" s="51"/>
      <c r="I98" s="51"/>
      <c r="K98" s="51"/>
    </row>
    <row r="99" spans="1:11" s="83" customFormat="1" ht="19.5" customHeight="1" x14ac:dyDescent="0.5">
      <c r="A99" s="141"/>
      <c r="B99" s="141"/>
      <c r="C99" s="88"/>
      <c r="E99" s="51"/>
      <c r="G99" s="51"/>
      <c r="I99" s="51"/>
      <c r="K99" s="51"/>
    </row>
    <row r="100" spans="1:11" s="83" customFormat="1" ht="19.5" customHeight="1" x14ac:dyDescent="0.5">
      <c r="A100" s="141"/>
      <c r="B100" s="141"/>
      <c r="C100" s="88"/>
      <c r="E100" s="51"/>
      <c r="G100" s="51"/>
      <c r="I100" s="51"/>
      <c r="K100" s="51"/>
    </row>
    <row r="101" spans="1:11" s="83" customFormat="1" ht="19.5" customHeight="1" x14ac:dyDescent="0.5">
      <c r="A101" s="141"/>
      <c r="B101" s="141"/>
      <c r="C101" s="88"/>
      <c r="E101" s="51"/>
      <c r="G101" s="51"/>
      <c r="I101" s="51"/>
      <c r="K101" s="51"/>
    </row>
    <row r="102" spans="1:11" s="83" customFormat="1" ht="19.5" customHeight="1" x14ac:dyDescent="0.5">
      <c r="A102" s="141"/>
      <c r="B102" s="141"/>
      <c r="C102" s="88"/>
      <c r="E102" s="51"/>
      <c r="G102" s="51"/>
      <c r="I102" s="51"/>
      <c r="K102" s="51"/>
    </row>
    <row r="103" spans="1:11" ht="23.25" customHeight="1" x14ac:dyDescent="0.5">
      <c r="A103" s="141"/>
      <c r="C103" s="88"/>
      <c r="D103" s="83"/>
      <c r="E103" s="51"/>
      <c r="F103" s="83"/>
      <c r="G103" s="51"/>
      <c r="H103" s="83"/>
      <c r="I103" s="51"/>
      <c r="J103" s="83"/>
      <c r="K103" s="51"/>
    </row>
    <row r="104" spans="1:11" s="83" customFormat="1" ht="21.95" customHeight="1" x14ac:dyDescent="0.5">
      <c r="A104" s="131" t="s">
        <v>76</v>
      </c>
      <c r="B104" s="131"/>
      <c r="C104" s="87"/>
      <c r="D104" s="81"/>
      <c r="E104" s="103"/>
      <c r="F104" s="81"/>
      <c r="G104" s="103"/>
      <c r="H104" s="81"/>
      <c r="I104" s="103"/>
      <c r="J104" s="81"/>
      <c r="K104" s="103"/>
    </row>
    <row r="105" spans="1:11" s="83" customFormat="1" ht="15" customHeight="1" x14ac:dyDescent="0.5">
      <c r="A105" s="130" t="str">
        <f>A1</f>
        <v>R&amp;B Food Supply Public Company Limited</v>
      </c>
      <c r="B105" s="88"/>
      <c r="C105" s="88"/>
    </row>
    <row r="106" spans="1:11" s="83" customFormat="1" ht="15" customHeight="1" x14ac:dyDescent="0.5">
      <c r="A106" s="78" t="s">
        <v>194</v>
      </c>
      <c r="B106" s="88"/>
      <c r="C106" s="88"/>
    </row>
    <row r="107" spans="1:11" s="83" customFormat="1" ht="15" customHeight="1" x14ac:dyDescent="0.5">
      <c r="A107" s="80" t="str">
        <f>A3</f>
        <v>For the six-month period ended 30 June 2019</v>
      </c>
      <c r="B107" s="87"/>
      <c r="C107" s="87"/>
      <c r="D107" s="81"/>
      <c r="E107" s="81"/>
      <c r="F107" s="81"/>
      <c r="G107" s="81"/>
      <c r="H107" s="81"/>
      <c r="I107" s="81"/>
      <c r="J107" s="81"/>
      <c r="K107" s="81"/>
    </row>
    <row r="108" spans="1:11" s="83" customFormat="1" ht="15" customHeight="1" x14ac:dyDescent="0.5">
      <c r="A108" s="88"/>
      <c r="B108" s="46"/>
      <c r="C108" s="46"/>
      <c r="D108" s="46"/>
      <c r="E108" s="89"/>
      <c r="F108" s="90"/>
      <c r="G108" s="89"/>
      <c r="H108" s="46"/>
      <c r="I108" s="89"/>
      <c r="J108" s="90"/>
      <c r="K108" s="89"/>
    </row>
    <row r="109" spans="1:11" s="83" customFormat="1" ht="15" customHeight="1" x14ac:dyDescent="0.5">
      <c r="A109" s="88"/>
      <c r="B109" s="46"/>
      <c r="C109" s="46"/>
      <c r="D109" s="46"/>
      <c r="E109" s="89"/>
      <c r="F109" s="90"/>
      <c r="G109" s="89"/>
      <c r="H109" s="46"/>
      <c r="I109" s="89"/>
      <c r="J109" s="90"/>
      <c r="K109" s="89"/>
    </row>
    <row r="110" spans="1:11" s="52" customFormat="1" ht="15" customHeight="1" x14ac:dyDescent="0.5">
      <c r="A110" s="143"/>
      <c r="B110" s="144"/>
      <c r="C110" s="144"/>
      <c r="D110" s="61"/>
      <c r="E110" s="187" t="s">
        <v>48</v>
      </c>
      <c r="F110" s="187"/>
      <c r="G110" s="187"/>
      <c r="H110" s="145"/>
      <c r="I110" s="187" t="s">
        <v>72</v>
      </c>
      <c r="J110" s="187"/>
      <c r="K110" s="187"/>
    </row>
    <row r="111" spans="1:11" s="52" customFormat="1" ht="15" customHeight="1" x14ac:dyDescent="0.5">
      <c r="A111" s="144"/>
      <c r="B111" s="144"/>
      <c r="C111" s="144"/>
      <c r="D111" s="61"/>
      <c r="E111" s="188" t="s">
        <v>49</v>
      </c>
      <c r="F111" s="188"/>
      <c r="G111" s="188"/>
      <c r="H111" s="145"/>
      <c r="I111" s="188" t="s">
        <v>49</v>
      </c>
      <c r="J111" s="188"/>
      <c r="K111" s="188"/>
    </row>
    <row r="112" spans="1:11" s="61" customFormat="1" ht="15" customHeight="1" x14ac:dyDescent="0.5">
      <c r="A112" s="144"/>
      <c r="B112" s="144"/>
      <c r="C112" s="144"/>
      <c r="E112" s="146" t="s">
        <v>50</v>
      </c>
      <c r="F112" s="60"/>
      <c r="G112" s="146" t="s">
        <v>50</v>
      </c>
      <c r="H112" s="145"/>
      <c r="I112" s="146" t="s">
        <v>50</v>
      </c>
      <c r="J112" s="60"/>
      <c r="K112" s="146" t="s">
        <v>50</v>
      </c>
    </row>
    <row r="113" spans="1:11" s="52" customFormat="1" ht="15" customHeight="1" x14ac:dyDescent="0.5">
      <c r="A113" s="144"/>
      <c r="B113" s="144"/>
      <c r="C113" s="144"/>
      <c r="D113" s="61"/>
      <c r="E113" s="147" t="s">
        <v>171</v>
      </c>
      <c r="F113" s="145"/>
      <c r="G113" s="147" t="s">
        <v>171</v>
      </c>
      <c r="H113" s="145"/>
      <c r="I113" s="147" t="s">
        <v>171</v>
      </c>
      <c r="J113" s="145"/>
      <c r="K113" s="147" t="s">
        <v>171</v>
      </c>
    </row>
    <row r="114" spans="1:11" s="52" customFormat="1" ht="15" customHeight="1" x14ac:dyDescent="0.5">
      <c r="A114" s="144"/>
      <c r="B114" s="144"/>
      <c r="C114" s="143"/>
      <c r="D114" s="61"/>
      <c r="E114" s="65" t="s">
        <v>151</v>
      </c>
      <c r="F114" s="65"/>
      <c r="G114" s="65" t="s">
        <v>94</v>
      </c>
      <c r="H114" s="61"/>
      <c r="I114" s="65" t="s">
        <v>151</v>
      </c>
      <c r="J114" s="65"/>
      <c r="K114" s="65" t="s">
        <v>94</v>
      </c>
    </row>
    <row r="115" spans="1:11" s="52" customFormat="1" ht="15" customHeight="1" x14ac:dyDescent="0.5">
      <c r="A115" s="144"/>
      <c r="B115" s="144"/>
      <c r="C115" s="176" t="s">
        <v>0</v>
      </c>
      <c r="D115" s="148"/>
      <c r="E115" s="67" t="s">
        <v>1</v>
      </c>
      <c r="F115" s="65"/>
      <c r="G115" s="67" t="s">
        <v>1</v>
      </c>
      <c r="H115" s="148"/>
      <c r="I115" s="67" t="s">
        <v>1</v>
      </c>
      <c r="J115" s="65"/>
      <c r="K115" s="67" t="s">
        <v>1</v>
      </c>
    </row>
    <row r="116" spans="1:11" s="61" customFormat="1" ht="15" customHeight="1" x14ac:dyDescent="0.5">
      <c r="A116" s="156"/>
      <c r="B116" s="156"/>
      <c r="C116" s="144"/>
      <c r="E116" s="70"/>
      <c r="G116" s="70"/>
      <c r="I116" s="70"/>
      <c r="K116" s="70"/>
    </row>
    <row r="117" spans="1:11" s="52" customFormat="1" ht="15" customHeight="1" x14ac:dyDescent="0.5">
      <c r="A117" s="166" t="s">
        <v>246</v>
      </c>
      <c r="B117" s="166"/>
      <c r="C117" s="167"/>
      <c r="E117" s="70">
        <f>SUM(E97,E79,E47)</f>
        <v>32245778.620000005</v>
      </c>
      <c r="G117" s="70">
        <f>SUM(G97,G79,G47)</f>
        <v>-42461430</v>
      </c>
      <c r="I117" s="70">
        <f>SUM(I97,I79,I47)</f>
        <v>66810051</v>
      </c>
      <c r="K117" s="70">
        <f>SUM(K97,K79,K47)</f>
        <v>-14893103</v>
      </c>
    </row>
    <row r="118" spans="1:11" s="52" customFormat="1" ht="15" customHeight="1" x14ac:dyDescent="0.5">
      <c r="A118" s="52" t="s">
        <v>79</v>
      </c>
      <c r="B118" s="167"/>
      <c r="C118" s="168"/>
      <c r="E118" s="70">
        <v>249418066</v>
      </c>
      <c r="G118" s="70">
        <v>219874614</v>
      </c>
      <c r="I118" s="70">
        <f>'EN2-4'!M17</f>
        <v>92832321</v>
      </c>
      <c r="K118" s="70">
        <v>111231402</v>
      </c>
    </row>
    <row r="119" spans="1:11" s="52" customFormat="1" ht="15" customHeight="1" x14ac:dyDescent="0.5">
      <c r="A119" s="52" t="s">
        <v>222</v>
      </c>
      <c r="B119" s="167"/>
      <c r="C119" s="168"/>
      <c r="E119" s="72">
        <v>-1101882</v>
      </c>
      <c r="G119" s="72">
        <v>2243691</v>
      </c>
      <c r="I119" s="72">
        <v>-751093</v>
      </c>
      <c r="K119" s="72">
        <v>750502</v>
      </c>
    </row>
    <row r="120" spans="1:11" s="52" customFormat="1" ht="15" customHeight="1" x14ac:dyDescent="0.5">
      <c r="A120" s="144"/>
      <c r="B120" s="144"/>
      <c r="C120" s="144"/>
      <c r="D120" s="61"/>
      <c r="E120" s="155"/>
      <c r="F120" s="61"/>
      <c r="G120" s="155"/>
      <c r="H120" s="61"/>
      <c r="I120" s="155"/>
      <c r="J120" s="61"/>
      <c r="K120" s="155"/>
    </row>
    <row r="121" spans="1:11" s="52" customFormat="1" ht="15" customHeight="1" thickBot="1" x14ac:dyDescent="0.55000000000000004">
      <c r="A121" s="166" t="s">
        <v>80</v>
      </c>
      <c r="B121" s="167"/>
      <c r="C121" s="167"/>
      <c r="E121" s="169">
        <f>SUM(E117:E119)</f>
        <v>280561962.62</v>
      </c>
      <c r="G121" s="169">
        <f>SUM(G117:G119)</f>
        <v>179656875</v>
      </c>
      <c r="I121" s="169">
        <f>SUM(I117:I119)</f>
        <v>158891279</v>
      </c>
      <c r="K121" s="169">
        <f>SUM(K117:K119)</f>
        <v>97088801</v>
      </c>
    </row>
    <row r="122" spans="1:11" s="52" customFormat="1" ht="15" customHeight="1" thickTop="1" x14ac:dyDescent="0.5">
      <c r="A122" s="170"/>
      <c r="B122" s="167"/>
      <c r="C122" s="167"/>
      <c r="E122" s="70"/>
      <c r="G122" s="70"/>
      <c r="I122" s="70"/>
      <c r="K122" s="70"/>
    </row>
    <row r="123" spans="1:11" s="52" customFormat="1" ht="15" customHeight="1" x14ac:dyDescent="0.5">
      <c r="A123" s="156" t="s">
        <v>80</v>
      </c>
      <c r="B123" s="159"/>
      <c r="C123" s="168"/>
      <c r="E123" s="70">
        <f>'EN2-4'!G17</f>
        <v>280561963</v>
      </c>
      <c r="G123" s="70">
        <v>179657270</v>
      </c>
      <c r="I123" s="70">
        <f>'EN2-4'!K17</f>
        <v>158891279</v>
      </c>
      <c r="K123" s="70">
        <v>97088801</v>
      </c>
    </row>
    <row r="124" spans="1:11" s="52" customFormat="1" ht="15" customHeight="1" x14ac:dyDescent="0.5">
      <c r="A124" s="156" t="s">
        <v>81</v>
      </c>
      <c r="C124" s="53"/>
      <c r="E124" s="72">
        <v>0</v>
      </c>
      <c r="G124" s="72">
        <v>-395</v>
      </c>
      <c r="I124" s="72">
        <v>0</v>
      </c>
      <c r="K124" s="72">
        <v>0</v>
      </c>
    </row>
    <row r="125" spans="1:11" s="52" customFormat="1" ht="15" customHeight="1" x14ac:dyDescent="0.5">
      <c r="A125" s="156"/>
      <c r="E125" s="172"/>
      <c r="F125" s="171"/>
      <c r="G125" s="172"/>
      <c r="H125" s="171"/>
      <c r="I125" s="74"/>
      <c r="K125" s="74"/>
    </row>
    <row r="126" spans="1:11" s="52" customFormat="1" ht="15" customHeight="1" thickBot="1" x14ac:dyDescent="0.55000000000000004">
      <c r="A126" s="166" t="s">
        <v>80</v>
      </c>
      <c r="E126" s="169">
        <f>SUM(E122:E124)</f>
        <v>280561963</v>
      </c>
      <c r="G126" s="169">
        <f>SUM(G122:G124)</f>
        <v>179656875</v>
      </c>
      <c r="I126" s="169">
        <f>SUM(I122:I124)</f>
        <v>158891279</v>
      </c>
      <c r="K126" s="169">
        <f>SUM(K122:K124)</f>
        <v>97088801</v>
      </c>
    </row>
    <row r="127" spans="1:11" s="52" customFormat="1" ht="15" customHeight="1" thickTop="1" x14ac:dyDescent="0.5">
      <c r="A127" s="166"/>
      <c r="E127" s="70"/>
      <c r="G127" s="70"/>
      <c r="I127" s="70"/>
      <c r="K127" s="70"/>
    </row>
    <row r="128" spans="1:11" s="52" customFormat="1" ht="15" customHeight="1" x14ac:dyDescent="0.5">
      <c r="A128" s="170"/>
      <c r="B128" s="167"/>
      <c r="C128" s="167"/>
      <c r="E128" s="70"/>
      <c r="G128" s="70"/>
      <c r="I128" s="70"/>
      <c r="K128" s="70"/>
    </row>
    <row r="129" spans="1:11" s="52" customFormat="1" ht="15" customHeight="1" x14ac:dyDescent="0.5">
      <c r="A129" s="143" t="s">
        <v>190</v>
      </c>
      <c r="E129" s="74"/>
      <c r="F129" s="171"/>
      <c r="G129" s="74"/>
      <c r="H129" s="171"/>
      <c r="I129" s="74"/>
      <c r="K129" s="74"/>
    </row>
    <row r="130" spans="1:11" s="52" customFormat="1" ht="15" customHeight="1" x14ac:dyDescent="0.5">
      <c r="A130" s="143"/>
      <c r="E130" s="74"/>
      <c r="F130" s="171"/>
      <c r="G130" s="74"/>
      <c r="H130" s="171"/>
      <c r="I130" s="74"/>
      <c r="K130" s="74"/>
    </row>
    <row r="131" spans="1:11" s="52" customFormat="1" ht="15" customHeight="1" x14ac:dyDescent="0.5">
      <c r="A131" s="144" t="s">
        <v>230</v>
      </c>
      <c r="E131" s="74"/>
      <c r="F131" s="171"/>
      <c r="G131" s="74"/>
      <c r="H131" s="171"/>
      <c r="I131" s="74"/>
    </row>
    <row r="132" spans="1:11" s="52" customFormat="1" ht="15" customHeight="1" x14ac:dyDescent="0.5">
      <c r="A132" s="144"/>
      <c r="B132" s="52" t="s">
        <v>231</v>
      </c>
      <c r="C132" s="168">
        <v>14</v>
      </c>
      <c r="E132" s="74">
        <v>76042</v>
      </c>
      <c r="F132" s="171"/>
      <c r="G132" s="74">
        <v>22256068</v>
      </c>
      <c r="H132" s="171"/>
      <c r="I132" s="74">
        <v>1327003</v>
      </c>
      <c r="K132" s="74">
        <v>20951487</v>
      </c>
    </row>
    <row r="133" spans="1:11" s="52" customFormat="1" ht="15" customHeight="1" x14ac:dyDescent="0.5">
      <c r="A133" s="144" t="s">
        <v>216</v>
      </c>
      <c r="C133" s="168">
        <v>14</v>
      </c>
      <c r="E133" s="74">
        <v>64041</v>
      </c>
      <c r="F133" s="171"/>
      <c r="G133" s="74">
        <v>176263</v>
      </c>
      <c r="H133" s="171"/>
      <c r="I133" s="74">
        <v>0</v>
      </c>
      <c r="K133" s="74">
        <v>158608</v>
      </c>
    </row>
    <row r="134" spans="1:11" s="52" customFormat="1" ht="15" customHeight="1" x14ac:dyDescent="0.5">
      <c r="A134" s="144" t="s">
        <v>215</v>
      </c>
      <c r="C134" s="168" t="s">
        <v>245</v>
      </c>
      <c r="E134" s="74">
        <v>67126009</v>
      </c>
      <c r="F134" s="171"/>
      <c r="G134" s="74">
        <v>0</v>
      </c>
      <c r="H134" s="171"/>
      <c r="I134" s="74">
        <v>32565208</v>
      </c>
      <c r="K134" s="74">
        <v>0</v>
      </c>
    </row>
    <row r="135" spans="1:11" s="52" customFormat="1" ht="15" customHeight="1" x14ac:dyDescent="0.5">
      <c r="A135" s="144" t="s">
        <v>217</v>
      </c>
      <c r="C135" s="168"/>
      <c r="E135" s="74">
        <v>0</v>
      </c>
      <c r="F135" s="171"/>
      <c r="G135" s="74">
        <v>0</v>
      </c>
      <c r="H135" s="171"/>
      <c r="I135" s="74">
        <v>5192185</v>
      </c>
      <c r="K135" s="74">
        <v>0</v>
      </c>
    </row>
    <row r="136" spans="1:11" s="52" customFormat="1" ht="15" customHeight="1" x14ac:dyDescent="0.5">
      <c r="A136" s="144"/>
      <c r="C136" s="168"/>
      <c r="E136" s="74"/>
      <c r="F136" s="171"/>
      <c r="G136" s="74"/>
      <c r="H136" s="171"/>
      <c r="I136" s="74"/>
      <c r="K136" s="74"/>
    </row>
    <row r="137" spans="1:11" s="52" customFormat="1" ht="15" customHeight="1" x14ac:dyDescent="0.5">
      <c r="A137" s="144"/>
      <c r="C137" s="168"/>
      <c r="E137" s="74"/>
      <c r="F137" s="171"/>
      <c r="G137" s="74"/>
      <c r="H137" s="171"/>
      <c r="I137" s="74"/>
      <c r="K137" s="74"/>
    </row>
    <row r="138" spans="1:11" s="52" customFormat="1" ht="15" customHeight="1" x14ac:dyDescent="0.5">
      <c r="A138" s="144"/>
      <c r="C138" s="168"/>
      <c r="E138" s="74"/>
      <c r="F138" s="171"/>
      <c r="G138" s="74"/>
      <c r="H138" s="171"/>
      <c r="I138" s="74"/>
      <c r="K138" s="74"/>
    </row>
    <row r="139" spans="1:11" s="52" customFormat="1" ht="15" customHeight="1" x14ac:dyDescent="0.5">
      <c r="A139" s="144"/>
      <c r="C139" s="168"/>
      <c r="E139" s="74"/>
      <c r="F139" s="171"/>
      <c r="G139" s="74"/>
      <c r="H139" s="171"/>
      <c r="I139" s="74"/>
      <c r="K139" s="74"/>
    </row>
    <row r="140" spans="1:11" s="52" customFormat="1" ht="15" customHeight="1" x14ac:dyDescent="0.5">
      <c r="A140" s="144"/>
      <c r="C140" s="168"/>
      <c r="E140" s="74"/>
      <c r="F140" s="171"/>
      <c r="G140" s="74"/>
      <c r="H140" s="171"/>
      <c r="I140" s="74"/>
      <c r="K140" s="74"/>
    </row>
    <row r="141" spans="1:11" ht="15" customHeight="1" x14ac:dyDescent="0.5">
      <c r="A141" s="88"/>
      <c r="C141" s="142"/>
      <c r="E141" s="89"/>
      <c r="F141" s="90"/>
      <c r="G141" s="89"/>
      <c r="H141" s="90"/>
      <c r="I141" s="89"/>
      <c r="K141" s="89"/>
    </row>
    <row r="142" spans="1:11" ht="15" customHeight="1" x14ac:dyDescent="0.5">
      <c r="A142" s="88"/>
      <c r="C142" s="142"/>
      <c r="E142" s="89"/>
      <c r="F142" s="90"/>
      <c r="G142" s="89"/>
      <c r="H142" s="90"/>
      <c r="I142" s="89"/>
      <c r="K142" s="89"/>
    </row>
    <row r="143" spans="1:11" ht="15" customHeight="1" x14ac:dyDescent="0.5">
      <c r="A143" s="88"/>
      <c r="C143" s="142"/>
      <c r="E143" s="89"/>
      <c r="F143" s="90"/>
      <c r="G143" s="89"/>
      <c r="H143" s="90"/>
      <c r="I143" s="89"/>
      <c r="K143" s="89"/>
    </row>
    <row r="144" spans="1:11" ht="15" customHeight="1" x14ac:dyDescent="0.5">
      <c r="A144" s="88"/>
      <c r="C144" s="142"/>
      <c r="E144" s="89"/>
      <c r="F144" s="90"/>
      <c r="G144" s="89"/>
      <c r="H144" s="90"/>
      <c r="I144" s="89"/>
      <c r="K144" s="89"/>
    </row>
    <row r="145" spans="1:11" ht="21" customHeight="1" x14ac:dyDescent="0.5">
      <c r="A145" s="175"/>
      <c r="B145" s="175"/>
      <c r="C145" s="175"/>
      <c r="D145" s="175"/>
      <c r="E145" s="175"/>
      <c r="F145" s="175"/>
      <c r="G145" s="175"/>
      <c r="H145" s="175"/>
      <c r="I145" s="175"/>
      <c r="J145" s="175"/>
      <c r="K145" s="175"/>
    </row>
    <row r="146" spans="1:11" ht="15" customHeight="1" x14ac:dyDescent="0.5">
      <c r="A146" s="175"/>
      <c r="B146" s="175"/>
      <c r="C146" s="175"/>
      <c r="D146" s="175"/>
      <c r="E146" s="175"/>
      <c r="F146" s="175"/>
      <c r="G146" s="175"/>
      <c r="H146" s="175"/>
      <c r="I146" s="175"/>
      <c r="J146" s="175"/>
      <c r="K146" s="175"/>
    </row>
    <row r="147" spans="1:11" ht="15" customHeight="1" x14ac:dyDescent="0.5">
      <c r="A147" s="175"/>
      <c r="B147" s="175"/>
      <c r="C147" s="175"/>
      <c r="D147" s="175"/>
      <c r="E147" s="175"/>
      <c r="F147" s="175"/>
      <c r="G147" s="175"/>
      <c r="H147" s="175"/>
      <c r="I147" s="175"/>
      <c r="J147" s="175"/>
      <c r="K147" s="175"/>
    </row>
    <row r="148" spans="1:11" ht="15" customHeight="1" x14ac:dyDescent="0.5">
      <c r="A148" s="175"/>
      <c r="B148" s="175"/>
      <c r="C148" s="175"/>
      <c r="D148" s="175"/>
      <c r="E148" s="175"/>
      <c r="F148" s="175"/>
      <c r="G148" s="175"/>
      <c r="H148" s="175"/>
      <c r="I148" s="175"/>
      <c r="J148" s="175"/>
      <c r="K148" s="175"/>
    </row>
    <row r="149" spans="1:11" ht="13.7" customHeight="1" x14ac:dyDescent="0.5">
      <c r="A149" s="175"/>
      <c r="B149" s="175"/>
      <c r="C149" s="175"/>
      <c r="D149" s="175"/>
      <c r="E149" s="175"/>
      <c r="F149" s="175"/>
      <c r="G149" s="175"/>
      <c r="H149" s="175"/>
      <c r="I149" s="175"/>
      <c r="J149" s="175"/>
      <c r="K149" s="175"/>
    </row>
    <row r="150" spans="1:11" ht="21.75" customHeight="1" x14ac:dyDescent="0.5">
      <c r="A150" s="88"/>
      <c r="C150" s="142"/>
      <c r="E150" s="89"/>
      <c r="F150" s="90"/>
      <c r="G150" s="89"/>
      <c r="H150" s="90"/>
      <c r="I150" s="89"/>
      <c r="K150" s="89"/>
    </row>
    <row r="151" spans="1:11" ht="15" customHeight="1" x14ac:dyDescent="0.5">
      <c r="A151" s="88"/>
      <c r="E151" s="89"/>
      <c r="F151" s="90"/>
      <c r="G151" s="89"/>
      <c r="I151" s="89"/>
      <c r="J151" s="90"/>
      <c r="K151" s="89"/>
    </row>
    <row r="152" spans="1:11" ht="12.75" customHeight="1" x14ac:dyDescent="0.5">
      <c r="A152" s="189" t="s">
        <v>46</v>
      </c>
      <c r="B152" s="189"/>
      <c r="C152" s="189"/>
      <c r="D152" s="189"/>
      <c r="E152" s="189"/>
      <c r="F152" s="189"/>
      <c r="G152" s="189"/>
      <c r="H152" s="189"/>
      <c r="I152" s="189"/>
      <c r="J152" s="189"/>
      <c r="K152" s="189"/>
    </row>
    <row r="153" spans="1:11" ht="12.75" customHeight="1" x14ac:dyDescent="0.5">
      <c r="A153" s="175"/>
      <c r="B153" s="175"/>
      <c r="C153" s="175"/>
      <c r="D153" s="175"/>
      <c r="E153" s="175"/>
      <c r="F153" s="175"/>
      <c r="G153" s="175"/>
      <c r="H153" s="175"/>
      <c r="I153" s="175"/>
      <c r="J153" s="175"/>
      <c r="K153" s="175"/>
    </row>
    <row r="154" spans="1:11" ht="12" customHeight="1" x14ac:dyDescent="0.5">
      <c r="A154" s="175"/>
      <c r="B154" s="175"/>
      <c r="C154" s="175"/>
      <c r="D154" s="175"/>
      <c r="E154" s="175"/>
      <c r="F154" s="175"/>
      <c r="G154" s="175"/>
      <c r="H154" s="175"/>
      <c r="I154" s="175"/>
      <c r="J154" s="175"/>
      <c r="K154" s="175"/>
    </row>
    <row r="155" spans="1:11" ht="9.75" customHeight="1" x14ac:dyDescent="0.5">
      <c r="A155" s="88"/>
      <c r="C155" s="142"/>
      <c r="E155" s="89"/>
      <c r="F155" s="90"/>
      <c r="G155" s="89"/>
      <c r="H155" s="90"/>
      <c r="I155" s="89"/>
      <c r="K155" s="89"/>
    </row>
    <row r="156" spans="1:11" ht="21.95" customHeight="1" x14ac:dyDescent="0.5">
      <c r="A156" s="86" t="s">
        <v>76</v>
      </c>
      <c r="B156" s="81"/>
      <c r="C156" s="81"/>
      <c r="D156" s="81"/>
      <c r="E156" s="81"/>
      <c r="F156" s="81"/>
      <c r="G156" s="81"/>
      <c r="H156" s="81"/>
      <c r="I156" s="81"/>
      <c r="J156" s="81"/>
      <c r="K156" s="81"/>
    </row>
    <row r="158" spans="1:11" ht="15" customHeight="1" x14ac:dyDescent="0.5">
      <c r="E158" s="50"/>
      <c r="G158" s="50"/>
      <c r="I158" s="50"/>
      <c r="K158" s="50"/>
    </row>
    <row r="159" spans="1:11" ht="15" customHeight="1" x14ac:dyDescent="0.5">
      <c r="E159" s="91"/>
      <c r="F159" s="83"/>
      <c r="G159" s="91"/>
      <c r="I159" s="91"/>
      <c r="J159" s="83"/>
      <c r="K159" s="91"/>
    </row>
  </sheetData>
  <mergeCells count="14">
    <mergeCell ref="A152:K152"/>
    <mergeCell ref="E61:G61"/>
    <mergeCell ref="I61:K61"/>
    <mergeCell ref="E110:G110"/>
    <mergeCell ref="I110:K110"/>
    <mergeCell ref="E111:G111"/>
    <mergeCell ref="I111:K111"/>
    <mergeCell ref="E60:G60"/>
    <mergeCell ref="I60:K60"/>
    <mergeCell ref="E6:G6"/>
    <mergeCell ref="I6:K6"/>
    <mergeCell ref="E7:G7"/>
    <mergeCell ref="I7:K7"/>
    <mergeCell ref="A52:K52"/>
  </mergeCells>
  <pageMargins left="0.78740157480314998" right="0.511811023622047" top="0.511811023622047" bottom="0.59055118110236204" header="0.47244094488188998" footer="0.39370078740157499"/>
  <pageSetup paperSize="9" firstPageNumber="11" fitToHeight="2" orientation="portrait" useFirstPageNumber="1" horizontalDpi="1200" verticalDpi="1200" r:id="rId1"/>
  <headerFooter>
    <oddFooter>&amp;R&amp;"Arial,Regular"&amp;9&amp;P</oddFooter>
  </headerFooter>
  <rowBreaks count="2" manualBreakCount="2">
    <brk id="54" min="1" max="10" man="1"/>
    <brk id="104" min="1" max="10" man="1"/>
  </rowBreaks>
  <ignoredErrors>
    <ignoredError sqref="E10:K10 E64:K64 E114:K11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workbookViewId="0">
      <selection activeCell="E21" sqref="E21"/>
    </sheetView>
  </sheetViews>
  <sheetFormatPr defaultRowHeight="23.25" x14ac:dyDescent="0.5"/>
  <cols>
    <col min="1" max="1" width="3.85546875" customWidth="1"/>
    <col min="3" max="3" width="18.85546875" customWidth="1"/>
    <col min="4" max="4" width="5.85546875" customWidth="1"/>
    <col min="5" max="5" width="13.140625" bestFit="1" customWidth="1"/>
    <col min="6" max="6" width="11.28515625" bestFit="1" customWidth="1"/>
  </cols>
  <sheetData>
    <row r="1" spans="2:7" x14ac:dyDescent="0.5">
      <c r="C1" s="6"/>
      <c r="D1" s="6"/>
      <c r="E1" s="6"/>
    </row>
    <row r="2" spans="2:7" x14ac:dyDescent="0.5">
      <c r="C2" s="7" t="s">
        <v>122</v>
      </c>
      <c r="D2" s="6"/>
      <c r="E2" s="7"/>
      <c r="F2" s="1"/>
    </row>
    <row r="3" spans="2:7" x14ac:dyDescent="0.5">
      <c r="C3" s="7" t="s">
        <v>123</v>
      </c>
      <c r="D3" s="7"/>
      <c r="E3" s="2">
        <v>1418050.6173392287</v>
      </c>
      <c r="F3" s="1"/>
    </row>
    <row r="4" spans="2:7" ht="24" thickBot="1" x14ac:dyDescent="0.55000000000000004">
      <c r="C4" s="7" t="s">
        <v>124</v>
      </c>
      <c r="D4" s="7"/>
      <c r="E4" s="3">
        <f>E3*40%</f>
        <v>567220.24693569157</v>
      </c>
      <c r="G4" s="10"/>
    </row>
    <row r="5" spans="2:7" ht="24" thickTop="1" x14ac:dyDescent="0.5">
      <c r="C5" s="7"/>
      <c r="D5" s="7"/>
      <c r="E5" s="2">
        <v>381.80694607216196</v>
      </c>
      <c r="F5" s="1"/>
    </row>
    <row r="6" spans="2:7" x14ac:dyDescent="0.5">
      <c r="C6" s="7"/>
      <c r="D6" s="7"/>
      <c r="E6" s="4">
        <v>1276</v>
      </c>
    </row>
    <row r="7" spans="2:7" ht="24" thickBot="1" x14ac:dyDescent="0.55000000000000004">
      <c r="C7" s="6"/>
      <c r="D7" s="6"/>
      <c r="E7" s="5">
        <f>+E4+E5-E6</f>
        <v>566326.05388176371</v>
      </c>
      <c r="G7" s="10"/>
    </row>
    <row r="8" spans="2:7" x14ac:dyDescent="0.5">
      <c r="C8" s="6"/>
      <c r="D8" s="6"/>
      <c r="E8" s="12"/>
      <c r="G8" s="10"/>
    </row>
    <row r="9" spans="2:7" x14ac:dyDescent="0.5">
      <c r="C9" s="6" t="s">
        <v>125</v>
      </c>
      <c r="D9" s="6"/>
      <c r="E9" s="8">
        <v>1605023.5527545279</v>
      </c>
    </row>
    <row r="10" spans="2:7" x14ac:dyDescent="0.5">
      <c r="C10" s="6" t="s">
        <v>126</v>
      </c>
      <c r="D10" s="6"/>
      <c r="E10" s="13">
        <f>-E7</f>
        <v>-566326.05388176371</v>
      </c>
      <c r="F10" s="14">
        <f>SUM(E10:E11)</f>
        <v>-763256.54888640367</v>
      </c>
    </row>
    <row r="11" spans="2:7" x14ac:dyDescent="0.5">
      <c r="C11" s="6" t="s">
        <v>127</v>
      </c>
      <c r="D11" s="6"/>
      <c r="E11" s="13">
        <v>-196930.49500463999</v>
      </c>
      <c r="F11" s="15"/>
    </row>
    <row r="12" spans="2:7" ht="24" thickBot="1" x14ac:dyDescent="0.55000000000000004">
      <c r="C12" s="6"/>
      <c r="D12" s="6"/>
      <c r="E12" s="9">
        <f>SUM(E9:E11)</f>
        <v>841767.00386812421</v>
      </c>
    </row>
    <row r="14" spans="2:7" x14ac:dyDescent="0.5">
      <c r="B14" t="s">
        <v>110</v>
      </c>
      <c r="E14" s="8">
        <f>+'EN2-4'!I136</f>
        <v>-3046750</v>
      </c>
      <c r="F14" s="8"/>
    </row>
    <row r="15" spans="2:7" x14ac:dyDescent="0.5">
      <c r="B15" t="s">
        <v>111</v>
      </c>
      <c r="E15" s="8">
        <f>+'EN2-4'!G136</f>
        <v>-7049532</v>
      </c>
      <c r="F15" s="8"/>
    </row>
    <row r="16" spans="2:7" ht="24" thickBot="1" x14ac:dyDescent="0.55000000000000004">
      <c r="E16" s="11">
        <f>-E14+E15</f>
        <v>-4002782</v>
      </c>
      <c r="F16" s="8"/>
    </row>
    <row r="17" spans="5:6" x14ac:dyDescent="0.5">
      <c r="E17" s="8"/>
      <c r="F17" s="8"/>
    </row>
    <row r="18" spans="5:6" x14ac:dyDescent="0.5">
      <c r="E18" s="8"/>
      <c r="F18" s="8"/>
    </row>
    <row r="19" spans="5:6" x14ac:dyDescent="0.5">
      <c r="E19" s="8"/>
      <c r="F19" s="8"/>
    </row>
    <row r="20" spans="5:6" x14ac:dyDescent="0.5">
      <c r="E20" s="8"/>
      <c r="F20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EN2-4</vt:lpstr>
      <vt:lpstr>E5-6 (PL3)</vt:lpstr>
      <vt:lpstr>E7-8 (PL6)</vt:lpstr>
      <vt:lpstr>E9 EQ Con</vt:lpstr>
      <vt:lpstr>E10 EQ Separate</vt:lpstr>
      <vt:lpstr>E11-13 CF</vt:lpstr>
      <vt:lpstr>Detail</vt:lpstr>
      <vt:lpstr>'E10 EQ Separate'!Print_Area</vt:lpstr>
      <vt:lpstr>'E11-13 CF'!Print_Area</vt:lpstr>
      <vt:lpstr>'E5-6 (PL3)'!Print_Area</vt:lpstr>
      <vt:lpstr>'E7-8 (PL6)'!Print_Area</vt:lpstr>
      <vt:lpstr>'E9 EQ Con'!Print_Area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Orawan Jansomboon</cp:lastModifiedBy>
  <cp:lastPrinted>2019-10-21T07:42:49Z</cp:lastPrinted>
  <dcterms:created xsi:type="dcterms:W3CDTF">2016-05-25T05:54:52Z</dcterms:created>
  <dcterms:modified xsi:type="dcterms:W3CDTF">2019-10-21T07:49:09Z</dcterms:modified>
</cp:coreProperties>
</file>