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 (FormerR&amp;B Food Supply Co Ltd)\R&amp;B Food supply _30Sept 2019[Q3]\"/>
    </mc:Choice>
  </mc:AlternateContent>
  <bookViews>
    <workbookView xWindow="-105" yWindow="-105" windowWidth="23250" windowHeight="11970" tabRatio="666" activeTab="5"/>
  </bookViews>
  <sheets>
    <sheet name="T2-4" sheetId="15" r:id="rId1"/>
    <sheet name="T5-6 (PL 3M)" sheetId="16" r:id="rId2"/>
    <sheet name="T7-8 (PL 9M)" sheetId="17" r:id="rId3"/>
    <sheet name="T9" sheetId="18" r:id="rId4"/>
    <sheet name="T10" sheetId="19" r:id="rId5"/>
    <sheet name="T11-13" sheetId="20" r:id="rId6"/>
  </sheets>
  <definedNames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_Toc249339136" localSheetId="4">'T10'!$K$6</definedName>
    <definedName name="_Toc249339136" localSheetId="3">'T9'!#REF!</definedName>
    <definedName name="_Toc249339139" localSheetId="4">'T10'!$M$8</definedName>
    <definedName name="_Toc249339139" localSheetId="3">'T9'!#REF!</definedName>
    <definedName name="abcde" localSheetId="0">BlankMacro1</definedName>
    <definedName name="abcde" localSheetId="1">BlankMacro1</definedName>
    <definedName name="abcde">BlankMacro1</definedName>
    <definedName name="AccessDatabase">"F:\@Job\Job Bonus.mdb"</definedName>
    <definedName name="arhred" localSheetId="0">BlankMacro1</definedName>
    <definedName name="arhred" localSheetId="1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 localSheetId="1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 localSheetId="1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 localSheetId="1">BlankMacro1</definedName>
    <definedName name="jfalsjfs">BlankMacro1</definedName>
    <definedName name="Last_Row" localSheetId="4">IF('T10'!Values_Entered,'T10'!Header_Row+'T10'!Number_of_Payments,'T10'!Header_Row)</definedName>
    <definedName name="Last_Row" localSheetId="0">IF('T2-4'!Values_Entered,Header_Row+'T2-4'!Number_of_Payments,Header_Row)</definedName>
    <definedName name="Last_Row" localSheetId="1">IF('T5-6 (PL 3M)'!Values_Entered,'T5-6 (PL 3M)'!Header_Row+'T5-6 (PL 3M)'!Number_of_Payments,'T5-6 (PL 3M)'!Header_Row)</definedName>
    <definedName name="Last_Row" localSheetId="2">IF('T7-8 (PL 9M)'!Values_Entered,'T7-8 (PL 9M)'!Header_Row+'T7-8 (PL 9M)'!Number_of_Payments,'T7-8 (PL 9M)'!Header_Row)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MATCH(0.01,'T10'!End_Bal,-1)+1</definedName>
    <definedName name="Number_of_Payments" localSheetId="0">MATCH(0.01,End_Bal,-1)+1</definedName>
    <definedName name="Number_of_Payments" localSheetId="1">MATCH(0.01,'T5-6 (PL 3M)'!End_Bal,-1)+1</definedName>
    <definedName name="Number_of_Payments" localSheetId="2">MATCH(0.01,'T7-8 (PL 9M)'!End_Bal,-1)+1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DATE(YEAR('T10'!Loan_Start),MONTH('T10'!Loan_Start)+Payment_Number,DAY('T10'!Loan_Start))</definedName>
    <definedName name="Payment_Date" localSheetId="0">DATE(YEAR(Loan_Start),MONTH(Loan_Start)+Payment_Number,DAY(Loan_Start))</definedName>
    <definedName name="Payment_Date" localSheetId="1">DATE(YEAR('T5-6 (PL 3M)'!Loan_Start),MONTH('T5-6 (PL 3M)'!Loan_Start)+Payment_Number,DAY('T5-6 (PL 3M)'!Loan_Start))</definedName>
    <definedName name="Payment_Date" localSheetId="2">DATE(YEAR('T7-8 (PL 9M)'!Loan_Start),MONTH('T7-8 (PL 9M)'!Loan_Start)+Payment_Number,DAY('T7-8 (PL 9M)'!Loan_Start))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4">'T10'!$A$1:$M$27</definedName>
    <definedName name="_xlnm.Print_Area" localSheetId="5">'T11-13'!$A$1:$K$139</definedName>
    <definedName name="_xlnm.Print_Area" localSheetId="0">'T2-4'!$A$1:$M$134</definedName>
    <definedName name="_xlnm.Print_Area" localSheetId="1">'T5-6 (PL 3M)'!$A$1:$M$83</definedName>
    <definedName name="_xlnm.Print_Area" localSheetId="2">'T7-8 (PL 9M)'!$A$1:$M$86</definedName>
    <definedName name="Print_Area_Reset" localSheetId="4">OFFSET('T10'!Full_Print,0,0,'T10'!Last_Row)</definedName>
    <definedName name="Print_Area_Reset" localSheetId="0">OFFSET(Full_Print,0,0,'T2-4'!Last_Row)</definedName>
    <definedName name="Print_Area_Reset" localSheetId="1">OFFSET('T5-6 (PL 3M)'!Full_Print,0,0,'T5-6 (PL 3M)'!Last_Row)</definedName>
    <definedName name="Print_Area_Reset" localSheetId="2">OFFSET('T7-8 (PL 9M)'!Full_Print,0,0,'T7-8 (PL 9M)'!Last_Row)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 localSheetId="1">BlankMacro1</definedName>
    <definedName name="tooling">BlankMacro1</definedName>
    <definedName name="Tooling1" localSheetId="0">BlankMacro1</definedName>
    <definedName name="Tooling1" localSheetId="1">BlankMacro1</definedName>
    <definedName name="Tooling1">BlankMacro1</definedName>
    <definedName name="Total_Payment" localSheetId="4">Scheduled_Payment+Extra_Payment</definedName>
    <definedName name="Total_Payment" localSheetId="0">Scheduled_Payment+Extra_Payment</definedName>
    <definedName name="Total_Payment" localSheetId="1">Scheduled_Payment+Extra_Payment</definedName>
    <definedName name="Total_Payment" localSheetId="2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IF('T10'!Loan_Amount*'T10'!Interest_Rate*'T10'!Loan_Years*'T10'!Loan_Start&gt;0,1,0)</definedName>
    <definedName name="Values_Entered" localSheetId="0">IF(Loan_Amount*Interest_Rate*Loan_Years*Loan_Start&gt;0,1,0)</definedName>
    <definedName name="Values_Entered" localSheetId="1">IF('T5-6 (PL 3M)'!Loan_Amount*'T5-6 (PL 3M)'!Interest_Rate*'T5-6 (PL 3M)'!Loan_Years*'T5-6 (PL 3M)'!Loan_Start&gt;0,1,0)</definedName>
    <definedName name="Values_Entered" localSheetId="2">IF('T7-8 (PL 9M)'!Loan_Amount*'T7-8 (PL 9M)'!Interest_Rate*'T7-8 (PL 9M)'!Loan_Years*'T7-8 (PL 9M)'!Loan_Start&gt;0,1,0)</definedName>
    <definedName name="Values_Entered">IF(Loan_Amount*Interest_Rate*Loan_Years*Loan_Start&gt;0,1,0)</definedName>
    <definedName name="vehicle" localSheetId="0">BlankMacro1</definedName>
    <definedName name="vehicle" localSheetId="1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 localSheetId="1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 localSheetId="1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 localSheetId="1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 localSheetId="1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 localSheetId="1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 localSheetId="1">BlankMacro1</definedName>
    <definedName name="검증">BlankMacro1</definedName>
    <definedName name="ㄹㄹ" localSheetId="0">BlankMacro1</definedName>
    <definedName name="ㄹㄹ" localSheetId="1">BlankMacro1</definedName>
    <definedName name="ㄹㄹ">BlankMacro1</definedName>
    <definedName name="미실현" localSheetId="0">BlankMacro1</definedName>
    <definedName name="미실현" localSheetId="1">BlankMacro1</definedName>
    <definedName name="미실현">BlankMacro1</definedName>
    <definedName name="ㅂㅂ" localSheetId="0">BlankMacro1</definedName>
    <definedName name="ㅂㅂ" localSheetId="1">BlankMacro1</definedName>
    <definedName name="ㅂㅂ">BlankMacro1</definedName>
    <definedName name="수정사항2" localSheetId="0">BlankMacro1</definedName>
    <definedName name="수정사항2" localSheetId="1">BlankMacro1</definedName>
    <definedName name="수정사항2">BlankMacro1</definedName>
    <definedName name="템플리트모듈1" localSheetId="0">BlankMacro1</definedName>
    <definedName name="템플리트모듈1" localSheetId="1">BlankMacro1</definedName>
    <definedName name="템플리트모듈1">BlankMacro1</definedName>
    <definedName name="템플리트모듈2" localSheetId="0">BlankMacro1</definedName>
    <definedName name="템플리트모듈2" localSheetId="1">BlankMacro1</definedName>
    <definedName name="템플리트모듈2">BlankMacro1</definedName>
    <definedName name="템플리트모듈3" localSheetId="0">BlankMacro1</definedName>
    <definedName name="템플리트모듈3" localSheetId="1">BlankMacro1</definedName>
    <definedName name="템플리트모듈3">BlankMacro1</definedName>
    <definedName name="템플리트모듈4" localSheetId="0">BlankMacro1</definedName>
    <definedName name="템플리트모듈4" localSheetId="1">BlankMacro1</definedName>
    <definedName name="템플리트모듈4">BlankMacro1</definedName>
    <definedName name="템플리트모듈5" localSheetId="0">BlankMacro1</definedName>
    <definedName name="템플리트모듈5" localSheetId="1">BlankMacro1</definedName>
    <definedName name="템플리트모듈5">BlankMacro1</definedName>
    <definedName name="템플리트모듈6" localSheetId="0">BlankMacro1</definedName>
    <definedName name="템플리트모듈6" localSheetId="1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8" i="17" l="1"/>
  <c r="G56" i="16" l="1"/>
  <c r="K24" i="17" l="1"/>
  <c r="E92" i="20"/>
  <c r="E72" i="20"/>
  <c r="E116" i="20"/>
  <c r="I125" i="20"/>
  <c r="I126" i="20" s="1"/>
  <c r="E125" i="20"/>
  <c r="E126" i="20" s="1"/>
  <c r="K24" i="15"/>
  <c r="K28" i="20" l="1"/>
  <c r="I28" i="20"/>
  <c r="G28" i="20"/>
  <c r="E28" i="20"/>
  <c r="I68" i="17" l="1"/>
  <c r="S29" i="18"/>
  <c r="S31" i="18" s="1"/>
  <c r="K23" i="18" l="1"/>
  <c r="M23" i="18"/>
  <c r="O23" i="18"/>
  <c r="S23" i="18"/>
  <c r="Q21" i="18"/>
  <c r="I92" i="20" l="1"/>
  <c r="I72" i="20" l="1"/>
  <c r="Q28" i="18" l="1"/>
  <c r="Q25" i="18"/>
  <c r="Q20" i="18"/>
  <c r="Q19" i="18"/>
  <c r="Q18" i="18"/>
  <c r="Q16" i="18"/>
  <c r="Q14" i="18"/>
  <c r="Q23" i="18" l="1"/>
  <c r="Q27" i="18"/>
  <c r="G116" i="20" l="1"/>
  <c r="G92" i="20"/>
  <c r="G72" i="20"/>
  <c r="K116" i="20"/>
  <c r="K92" i="20"/>
  <c r="K72" i="20"/>
  <c r="M21" i="19"/>
  <c r="M20" i="19"/>
  <c r="K31" i="18"/>
  <c r="I31" i="18"/>
  <c r="G31" i="18"/>
  <c r="E31" i="18"/>
  <c r="G121" i="15"/>
  <c r="U28" i="18"/>
  <c r="U27" i="18"/>
  <c r="U25" i="18"/>
  <c r="M38" i="17"/>
  <c r="M40" i="17" s="1"/>
  <c r="M19" i="17"/>
  <c r="M14" i="17"/>
  <c r="I38" i="17"/>
  <c r="I19" i="17"/>
  <c r="I14" i="17"/>
  <c r="I37" i="16"/>
  <c r="I19" i="16"/>
  <c r="I14" i="16"/>
  <c r="M37" i="16"/>
  <c r="M39" i="16" s="1"/>
  <c r="M19" i="16"/>
  <c r="M14" i="16"/>
  <c r="I116" i="20"/>
  <c r="A96" i="20"/>
  <c r="A49" i="20"/>
  <c r="I17" i="19"/>
  <c r="G17" i="19"/>
  <c r="G24" i="19" s="1"/>
  <c r="E17" i="19"/>
  <c r="E24" i="19" s="1"/>
  <c r="M14" i="19"/>
  <c r="M13" i="19"/>
  <c r="M12" i="19"/>
  <c r="M11" i="19"/>
  <c r="I23" i="18"/>
  <c r="G23" i="18"/>
  <c r="E23" i="18"/>
  <c r="U20" i="18"/>
  <c r="U19" i="18"/>
  <c r="U18" i="18"/>
  <c r="U16" i="18"/>
  <c r="U14" i="18"/>
  <c r="A3" i="18"/>
  <c r="A3" i="19" s="1"/>
  <c r="A3" i="20" s="1"/>
  <c r="K38" i="17"/>
  <c r="K40" i="17" s="1"/>
  <c r="G38" i="17"/>
  <c r="K19" i="17"/>
  <c r="G19" i="17"/>
  <c r="K14" i="17"/>
  <c r="G14" i="17"/>
  <c r="A46" i="17"/>
  <c r="A45" i="16"/>
  <c r="K37" i="16"/>
  <c r="K39" i="16" s="1"/>
  <c r="G37" i="16"/>
  <c r="K19" i="16"/>
  <c r="G19" i="16"/>
  <c r="K14" i="16"/>
  <c r="G14" i="16"/>
  <c r="M19" i="19" l="1"/>
  <c r="G40" i="17"/>
  <c r="I40" i="17"/>
  <c r="K21" i="17"/>
  <c r="M21" i="17"/>
  <c r="I39" i="16"/>
  <c r="G39" i="16"/>
  <c r="M21" i="16"/>
  <c r="I21" i="16"/>
  <c r="I21" i="17"/>
  <c r="G21" i="17"/>
  <c r="G28" i="17" s="1"/>
  <c r="E11" i="20" s="1"/>
  <c r="E39" i="20" s="1"/>
  <c r="G21" i="16"/>
  <c r="G27" i="16" s="1"/>
  <c r="G30" i="16" s="1"/>
  <c r="I24" i="19"/>
  <c r="A98" i="20"/>
  <c r="A51" i="20"/>
  <c r="K21" i="16"/>
  <c r="G61" i="16" l="1"/>
  <c r="G74" i="16"/>
  <c r="I28" i="17"/>
  <c r="G11" i="20" s="1"/>
  <c r="M28" i="17"/>
  <c r="K11" i="20" s="1"/>
  <c r="K28" i="17"/>
  <c r="I11" i="20" s="1"/>
  <c r="I27" i="16"/>
  <c r="K27" i="16"/>
  <c r="M27" i="16"/>
  <c r="I39" i="20" l="1"/>
  <c r="E44" i="20"/>
  <c r="E106" i="20" s="1"/>
  <c r="E111" i="20" s="1"/>
  <c r="G39" i="20"/>
  <c r="K31" i="17"/>
  <c r="K57" i="17" s="1"/>
  <c r="M31" i="17"/>
  <c r="M57" i="17" s="1"/>
  <c r="M75" i="17" s="1"/>
  <c r="I31" i="17"/>
  <c r="I57" i="17" s="1"/>
  <c r="I75" i="17" s="1"/>
  <c r="G31" i="17"/>
  <c r="G57" i="17" s="1"/>
  <c r="K30" i="16"/>
  <c r="K56" i="16" s="1"/>
  <c r="M30" i="16"/>
  <c r="M56" i="16" s="1"/>
  <c r="I30" i="16"/>
  <c r="I56" i="16" s="1"/>
  <c r="K22" i="19" l="1"/>
  <c r="K75" i="17"/>
  <c r="I44" i="20"/>
  <c r="I106" i="20" s="1"/>
  <c r="G75" i="17"/>
  <c r="M29" i="18"/>
  <c r="K39" i="20"/>
  <c r="K44" i="20" s="1"/>
  <c r="K106" i="20" s="1"/>
  <c r="G44" i="20"/>
  <c r="G106" i="20" s="1"/>
  <c r="I42" i="17"/>
  <c r="I65" i="17" s="1"/>
  <c r="K42" i="17"/>
  <c r="K65" i="17" s="1"/>
  <c r="K62" i="17"/>
  <c r="G42" i="17"/>
  <c r="G65" i="17" s="1"/>
  <c r="O29" i="18" s="1"/>
  <c r="M62" i="17"/>
  <c r="M42" i="17"/>
  <c r="M65" i="17" s="1"/>
  <c r="G41" i="16"/>
  <c r="G64" i="16" s="1"/>
  <c r="I74" i="16"/>
  <c r="I41" i="16"/>
  <c r="I64" i="16" s="1"/>
  <c r="M61" i="16"/>
  <c r="M41" i="16"/>
  <c r="M64" i="16" s="1"/>
  <c r="M74" i="16"/>
  <c r="K74" i="16"/>
  <c r="K61" i="16"/>
  <c r="K41" i="16"/>
  <c r="K64" i="16" s="1"/>
  <c r="I111" i="20" l="1"/>
  <c r="Q29" i="18"/>
  <c r="G62" i="17"/>
  <c r="I62" i="17"/>
  <c r="I61" i="16"/>
  <c r="O31" i="18" l="1"/>
  <c r="G118" i="15" s="1"/>
  <c r="G120" i="15" s="1"/>
  <c r="M31" i="18"/>
  <c r="K111" i="20"/>
  <c r="G111" i="20"/>
  <c r="I70" i="17"/>
  <c r="G70" i="17"/>
  <c r="K24" i="19"/>
  <c r="M22" i="19"/>
  <c r="M24" i="19" s="1"/>
  <c r="M15" i="19"/>
  <c r="M17" i="19" s="1"/>
  <c r="K17" i="19"/>
  <c r="K70" i="17"/>
  <c r="M70" i="17"/>
  <c r="M69" i="16"/>
  <c r="I69" i="16"/>
  <c r="K69" i="16"/>
  <c r="G69" i="16"/>
  <c r="K120" i="15"/>
  <c r="U21" i="18" l="1"/>
  <c r="U23" i="18" s="1"/>
  <c r="Q31" i="18" l="1"/>
  <c r="U29" i="18"/>
  <c r="U31" i="18" s="1"/>
  <c r="K37" i="15"/>
  <c r="A91" i="15" l="1"/>
  <c r="A48" i="15" l="1"/>
  <c r="M72" i="15"/>
  <c r="M82" i="15"/>
  <c r="M120" i="15"/>
  <c r="I72" i="15"/>
  <c r="I82" i="15"/>
  <c r="I120" i="15"/>
  <c r="I123" i="15" s="1"/>
  <c r="M24" i="15"/>
  <c r="M37" i="15"/>
  <c r="I24" i="15"/>
  <c r="K123" i="15"/>
  <c r="N24" i="19" s="1"/>
  <c r="G123" i="15"/>
  <c r="K82" i="15"/>
  <c r="G82" i="15"/>
  <c r="K72" i="15"/>
  <c r="G72" i="15"/>
  <c r="A46" i="15"/>
  <c r="G37" i="15"/>
  <c r="G24" i="15"/>
  <c r="M123" i="15" l="1"/>
  <c r="A93" i="15"/>
  <c r="M84" i="15"/>
  <c r="I84" i="15"/>
  <c r="I125" i="15" s="1"/>
  <c r="M39" i="15"/>
  <c r="G84" i="15"/>
  <c r="K84" i="15"/>
  <c r="I37" i="15"/>
  <c r="I39" i="15" s="1"/>
  <c r="K39" i="15"/>
  <c r="G39" i="15"/>
  <c r="M125" i="15" l="1"/>
  <c r="K125" i="15"/>
  <c r="G125" i="15"/>
</calcChain>
</file>

<file path=xl/sharedStrings.xml><?xml version="1.0" encoding="utf-8"?>
<sst xmlns="http://schemas.openxmlformats.org/spreadsheetml/2006/main" count="559" uniqueCount="233">
  <si>
    <t>งบแสดงฐานะการเงิน</t>
  </si>
  <si>
    <t>หมายเหตุ</t>
  </si>
  <si>
    <t xml:space="preserve">         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</si>
  <si>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</si>
  <si>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</si>
  <si>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</si>
  <si>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ลูกหนี้การค้าและลูกหนี้อื่น</t>
  </si>
  <si>
    <t xml:space="preserve">สินทรัพย์หมุนเวียนอื่น                        </t>
  </si>
  <si>
    <t xml:space="preserve">รวมสินทรัพย์หมุนเวียน                       </t>
  </si>
  <si>
    <t>สินทรัพย์ไม่หมุนเวียน</t>
  </si>
  <si>
    <t>สินทรัพย์ไม่หมุนเวียนอื่น</t>
  </si>
  <si>
    <t xml:space="preserve">รวมสินทรัพย์ไม่หมุนเวียน                       </t>
  </si>
  <si>
    <t xml:space="preserve">รวมสินทรัพย์                                     </t>
  </si>
  <si>
    <t xml:space="preserve"> ……………………………………….…………………………..….  กรรมการ </t>
  </si>
  <si>
    <t>หนี้สินหมุนเวียน</t>
  </si>
  <si>
    <t>เจ้าหนี้การค้าและเจ้าหนี้อื่น</t>
  </si>
  <si>
    <t>หนี้สินหมุนเวียนอื่น</t>
  </si>
  <si>
    <t xml:space="preserve">รวมหนี้สินหมุนเวียน                          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</si>
  <si>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</si>
  <si>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</si>
  <si>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</si>
  <si>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</si>
  <si>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ทุนเรือนหุ้น</t>
  </si>
  <si>
    <t xml:space="preserve">ทุนจดทะเบียน </t>
  </si>
  <si>
    <t xml:space="preserve">กำไรสะสม                      </t>
  </si>
  <si>
    <t>ยังไม่ได้จัดสรร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</si>
  <si>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</si>
  <si>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</si>
  <si>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</si>
  <si>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</si>
  <si>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</si>
  <si>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ค่าใช้จ่ายภาษีเงินได้</t>
  </si>
  <si>
    <t>บาท</t>
  </si>
  <si>
    <t>รวม</t>
  </si>
  <si>
    <t xml:space="preserve">สินค้าคงเหลือ </t>
  </si>
  <si>
    <t>เงินลงทุนระยะสั้น</t>
  </si>
  <si>
    <t>เงินลงทุนในบริษัทย่อย</t>
  </si>
  <si>
    <t>ภาษีเงินได้ค้างจ่าย</t>
  </si>
  <si>
    <t>เงินกู้ยืมระยะยาวจากสถาบันการเงิน</t>
  </si>
  <si>
    <t>31 ธันวาคม</t>
  </si>
  <si>
    <t>กระแสเงินสดจากกิจกรรมดำเนินงาน</t>
  </si>
  <si>
    <t>ค่าตัดจำหน่าย</t>
  </si>
  <si>
    <t>ดอกเบี้ยรับ</t>
  </si>
  <si>
    <t>การเปลี่ยนแปลงของสินทรัพย์และหนี้สินดำเนินงาน</t>
  </si>
  <si>
    <t>-  ลูกหนี้การค้าและลูกหนี้อื่น</t>
  </si>
  <si>
    <t>-  สินค้าคงเหลือ</t>
  </si>
  <si>
    <t>-  สินทรัพย์หมุนเวียนอื่น</t>
  </si>
  <si>
    <t>-  สินทรัพย์ไม่หมุนเวียนอื่น</t>
  </si>
  <si>
    <t>-  เจ้าหนี้การค้าและเจ้าหนี้อื่น</t>
  </si>
  <si>
    <t>-  หนี้สินหมุนเวียนอื่น</t>
  </si>
  <si>
    <t>เงินสดได้มาจากการดำเนินงาน</t>
  </si>
  <si>
    <t xml:space="preserve">                            กรรมการ    ____________________________________     </t>
  </si>
  <si>
    <t>กระแสเงินสดจากกิจกรรมลงทุน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</si>
  <si>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</si>
  <si>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</si>
  <si>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ค่าใช้จ่ายผลประโยชน์พนักงาน</t>
  </si>
  <si>
    <t>ข้อมูลทางการเงินรวม</t>
  </si>
  <si>
    <t>ยังไม่ได้ตรวจสอบ</t>
  </si>
  <si>
    <t xml:space="preserve"> ตรวจสอบแล้ว</t>
  </si>
  <si>
    <t>เงินให้กู้ยืมระยะยาวแก่กิจการที่เกี่ยวข้องกัน</t>
  </si>
  <si>
    <t>องค์ประกอบอื่นของส่วนของเจ้าของ</t>
  </si>
  <si>
    <t>ค่าเผื่อหนี้สงสัยจะสูญ</t>
  </si>
  <si>
    <t>เงินสดจ่ายเพื่อซื้อสินทรัพย์ไม่มีตัวตน</t>
  </si>
  <si>
    <t>ส่วนได้เสียที่ไม่มีอำนาจควบคุม</t>
  </si>
  <si>
    <t>รวมส่วน</t>
  </si>
  <si>
    <t>ของผู้เป็นเจ้าของ</t>
  </si>
  <si>
    <t>ของบริษัทใหญ่</t>
  </si>
  <si>
    <t>รวมส่วนของ</t>
  </si>
  <si>
    <t>เจ้าของ</t>
  </si>
  <si>
    <t>ข้อมูลทางการเงินเฉพาะกิจการ</t>
  </si>
  <si>
    <t>สินทรัพย์ไม่มีตัวตน</t>
  </si>
  <si>
    <t>หนี้สินและส่วนของเจ้าของ</t>
  </si>
  <si>
    <t>ส่วนของเจ้าของ</t>
  </si>
  <si>
    <t xml:space="preserve">ทุนที่ออกและชำระแล้ว </t>
  </si>
  <si>
    <t>รวมส่วนของผู้เป็นเจ้าของของบริษัทใหญ่</t>
  </si>
  <si>
    <t>กำไรก่อนภาษีเงินได้</t>
  </si>
  <si>
    <t>กำไรขาดทุนเบ็ดเสร็จอื่น</t>
  </si>
  <si>
    <t>ผลต่างของอัตราแลกเปลี่ยนจากการแปลงค่างบการเงิน</t>
  </si>
  <si>
    <t>รวมรายการที่จะจัดประเภทรายการใหม่ไป</t>
  </si>
  <si>
    <t>ยังกำไรหรือขาดทุนในภายหลัง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</si>
  <si>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</si>
  <si>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</si>
  <si>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</si>
  <si>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การแบ่งปันกำไรเบ็ดเสร็จรวม</t>
  </si>
  <si>
    <t>กำไรต่อหุ้น</t>
  </si>
  <si>
    <t>กำไรต่อหุ้นส่วนที่เป็นของ</t>
  </si>
  <si>
    <t>ผู้เป็นเจ้าของของบริษัทใหญ่ (บาท)</t>
  </si>
  <si>
    <t>ส่วนของผู้เป็นเจ้าของของบริษัทใหญ่</t>
  </si>
  <si>
    <t>ทุนที่ออก</t>
  </si>
  <si>
    <t>และชำระแล้ว</t>
  </si>
  <si>
    <t>กำไรเบ็ดเสร็จรวมสำหรับงวด</t>
  </si>
  <si>
    <t>ข้อมูลทางการเงินเฉพาะกิจการ (ยังไม่ได้ตรวจสอบ)</t>
  </si>
  <si>
    <t>เงินสดและรายการเทียบเท่าเงินสดวันต้นงวด</t>
  </si>
  <si>
    <t>เงินสดและรายการเทียบเท่าเงินสดปลายงวด</t>
  </si>
  <si>
    <t>เงินสดและรายการเทียบเท่าเงินปลายงวด</t>
  </si>
  <si>
    <t>เงินเบิกเกินบัญชีธนาคารปลายงวด</t>
  </si>
  <si>
    <t>กำไรสะสม</t>
  </si>
  <si>
    <t>เงินฝากธนาคารที่มีข้อจำกัดในการเบิกใช้</t>
  </si>
  <si>
    <t>ส่วนของหนี้สินจากสัญญาเช่าการเงิน</t>
  </si>
  <si>
    <t>ส่วนของเงินกู้ยืมระยะยาวจากสถาบันการเงิน</t>
  </si>
  <si>
    <t>หนี้สินจากสัญญาเช่าการเงิน</t>
  </si>
  <si>
    <t>ส่วนเกินมูลค่าหุ้น</t>
  </si>
  <si>
    <t>การควบคุมเดียวกัน</t>
  </si>
  <si>
    <t xml:space="preserve">รวมส่วนของเจ้าของ              </t>
  </si>
  <si>
    <t xml:space="preserve">รวมหนี้สินและส่วนของเจ้าของ                    </t>
  </si>
  <si>
    <t>พ.ศ. 2561</t>
  </si>
  <si>
    <t>ยอดคงเหลือต้นงวด วันที่ 1 มกราคม พ.ศ. 2561</t>
  </si>
  <si>
    <t>ส่วนเกิน</t>
  </si>
  <si>
    <t>มูลค่าหุ้น</t>
  </si>
  <si>
    <t>รายได้จากการประกอบกิจการโรงแรม</t>
  </si>
  <si>
    <t>ต้นทุนขายและการให้บริการ</t>
  </si>
  <si>
    <t>เงินสดรับจากการขายที่ดิน อาคารและอุปกรณ์</t>
  </si>
  <si>
    <t>เงินสดรับจากการขายเงินลงทุนระยะสั้น</t>
  </si>
  <si>
    <t>เงินสดรับจากเงินกู้ยืมระยะยาวจากสถาบันการเงิน</t>
  </si>
  <si>
    <t>จ่ายคืนเงินกู้ยืมระยะยาวจากสถาบันการเงิน</t>
  </si>
  <si>
    <t>จ่ายคืนเงินกู้ยืมระยะสั้นจากบุคคลหรือกิจการที่เกี่ยวข้องกัน</t>
  </si>
  <si>
    <t>จ่ายคืนเงินต้นของสัญญาเช่าการเงิน</t>
  </si>
  <si>
    <t>รวมรายได้</t>
  </si>
  <si>
    <t>ต้นทุนจากการประกอบกิจการโรงแรม</t>
  </si>
  <si>
    <t>รวมต้นทุน</t>
  </si>
  <si>
    <t>กำไรสำหรับงวด</t>
  </si>
  <si>
    <t>สินทรัพย์ภาษีเงินได้รอการตัดบัญชี</t>
  </si>
  <si>
    <t>การตัดจำหน่ายหนี้สูญ</t>
  </si>
  <si>
    <t>รายการปรับปรุง</t>
  </si>
  <si>
    <t xml:space="preserve">ข้อมูลทางการเงินรวม (ยังไม่ได้ตรวจสอบ) </t>
  </si>
  <si>
    <t>กำไรเบ็ดเสร็จอื่นสุทธิสำหรับงวด</t>
  </si>
  <si>
    <t>ยอดคงเหลือต้นงวด ณ วันที่ 1 มกราคม พ.ศ. 2561</t>
  </si>
  <si>
    <t xml:space="preserve">   </t>
  </si>
  <si>
    <t>ที่ถึงกำหนดชำระภายในหนึ่งปี</t>
  </si>
  <si>
    <t xml:space="preserve">รายได้จากการขายและให้บริการ  </t>
  </si>
  <si>
    <t>กำไรจากการขายเงินลงทุนระยะสั้น</t>
  </si>
  <si>
    <t xml:space="preserve">ที่ดิน อาคารและอุปกรณ์ </t>
  </si>
  <si>
    <t>ค่าเสื่อมราคาอาคารและอุปกรณ์</t>
  </si>
  <si>
    <t>พ.ศ. 2562</t>
  </si>
  <si>
    <t>ยอดคงเหลือต้นงวด ณ วันที่ 1 มกราคม พ.ศ. 2562</t>
  </si>
  <si>
    <t>ยอดคงเหลือต้นงวด วันที่ 1 มกราคม พ.ศ. 2562</t>
  </si>
  <si>
    <t>บริษัท อาร์ แอนด์ บี ฟู้ด ซัพพลาย จำกัด (มหาชน)</t>
  </si>
  <si>
    <t>อสังหาริมทรัพย์เพื่อการลงทุน</t>
  </si>
  <si>
    <t xml:space="preserve">หุ้นสามัญจำนวน 2,000,000,000 หุ้น </t>
  </si>
  <si>
    <t xml:space="preserve">มูลค่าที่ตราไว้หุ้นละ 1 บาท </t>
  </si>
  <si>
    <t xml:space="preserve">หุ้นสามัญจำนวน 1,480,000,000 หุ้น </t>
  </si>
  <si>
    <t xml:space="preserve">ชำระเต็มมูลค่าแล้วหุ้นละ 1 บาท </t>
  </si>
  <si>
    <t>จัดสรรแล้ว</t>
  </si>
  <si>
    <t>จัดสรรเป็น</t>
  </si>
  <si>
    <t>ทุนสำรอง</t>
  </si>
  <si>
    <t>ตามกฎหมาย</t>
  </si>
  <si>
    <t>จัดสรรเป็นทุนสำรอง</t>
  </si>
  <si>
    <t>เงินกู้ยืมระยะสั้นจากสถาบันการเงิน</t>
  </si>
  <si>
    <t>ส่วนของเงินกู้ยืมระยะยาวจากบุคคลหรือ</t>
  </si>
  <si>
    <t>งบกำไรขาดทุนเบ็ดเสร็จ (ยังไม่ได้ตรวจสอบ)</t>
  </si>
  <si>
    <t>รายการที่จะจัดประเภทรายการใหม่ไปยัง</t>
  </si>
  <si>
    <t>กำไรหรือขาดทุนในภายหลัง</t>
  </si>
  <si>
    <t>ส่วนที่เป็นของผู้ถือหุ้นอื่นจากการรวมธุรกิจ</t>
  </si>
  <si>
    <t>ภายใต้การควบคุมเดียวกัน</t>
  </si>
  <si>
    <t>งบแสดงการเปลี่ยนแปลงส่วนของเจ้าของ (ยังไม่ได้ตรวจสอบ)</t>
  </si>
  <si>
    <t>ส่วนเกินจากการ</t>
  </si>
  <si>
    <t>รวมธุรกิจภายใต้</t>
  </si>
  <si>
    <t>ส่วนได้เสียที่</t>
  </si>
  <si>
    <t>การแปลงค่างบการเงิน</t>
  </si>
  <si>
    <t>งบกระแสเงินสด (ยังไม่ได้ตรวจสอบ)</t>
  </si>
  <si>
    <t>เงินสดรับจากการออกหุ้นสามัญ</t>
  </si>
  <si>
    <t>เงินสดรับชำระค่าหุ้นของบริษัทย่อยจากส่วนได้เสีย</t>
  </si>
  <si>
    <t>ที่ไม่มีอำนาจควบคุม</t>
  </si>
  <si>
    <t>เงินปันผลจ่าย</t>
  </si>
  <si>
    <t>ส่วนของเงินให้กู้ยืมระยะยาวแก่กิจการ</t>
  </si>
  <si>
    <t xml:space="preserve">   ที่เกี่ยวข้องกันที่ถึงกำหนดชำระภายในหนึ่งปี</t>
  </si>
  <si>
    <t>กิจการที่เกี่ยวข้องกันที่ถึงกำหนดชำระ</t>
  </si>
  <si>
    <t>ภายในหนึ่งปี</t>
  </si>
  <si>
    <t>เงินกู้ยืมระยะยาวจากบุคคลหรือกิจการ</t>
  </si>
  <si>
    <t>ที่เกี่ยวข้องกัน</t>
  </si>
  <si>
    <t>ส่วนเกินจากการรวมธุรกิจ</t>
  </si>
  <si>
    <t>เงินให้กู้ยืมระยะสั้นแก่กิจการที่เกี่ยวข้องกัน</t>
  </si>
  <si>
    <t>รายได้เงินปันผล</t>
  </si>
  <si>
    <t>ค่าเสื่อมราคาอาคารและส่วนปรับปรุงอาคาร</t>
  </si>
  <si>
    <t xml:space="preserve">   จากอสังหาริมทรัพย์เพื่อการลงทุน</t>
  </si>
  <si>
    <t>การทำลายสินค้าคงเหลือ</t>
  </si>
  <si>
    <t>การตัดจำหน่ายอุปกรณ์</t>
  </si>
  <si>
    <t>เงินฝากธนาคารที่มีข้อจำกัดการเบิกใช้</t>
  </si>
  <si>
    <t>เงินสดจ่ายเพื่อซื้อบริษัทย่อย สุทธิจากเงินสดที่ได้มา</t>
  </si>
  <si>
    <t>เงินสดรับจากตั๋วสัญญาใช้เงิน</t>
  </si>
  <si>
    <t>เงินสดจ่ายคืนจากตั๋วสัญญาใช้เงิน</t>
  </si>
  <si>
    <t>เงินปันผลรับ</t>
  </si>
  <si>
    <t>จ่ายเงินปันผล</t>
  </si>
  <si>
    <t>การด้อยค่าของสินทรัพย์</t>
  </si>
  <si>
    <t>เงินสดรับจากเงินกู้ยืมระยะสั้นจากบุคคลหรือ</t>
  </si>
  <si>
    <t>กิจการที่เกี่ยวข้องกัน</t>
  </si>
  <si>
    <t>เงินสดรับจากเงินกู้ยืมระยะยาวจากบุคคลหรือ</t>
  </si>
  <si>
    <t>กำไร(ขาดทุน)จากอัตราแลกเปลี่ยนของเงินสดและ</t>
  </si>
  <si>
    <t>รายการเทียบเท่าเงินสด</t>
  </si>
  <si>
    <t>ขาดทุน(กำไร)จากการจำหน่ายอุปกรณ์</t>
  </si>
  <si>
    <t>(กำไร)ขาดทุนจากอัตราแลกเปลี่ยนที่ยังไม่ได้เกิดขึ้น</t>
  </si>
  <si>
    <t>เงินสดสุทธิใช้ไปจากกิจกรรมจัดหาเงิน</t>
  </si>
  <si>
    <t>เงินสดรับจากเงินให้กู้ยืมระยะยาวแก่กิจการที่เกี่ยวข้องกัน</t>
  </si>
  <si>
    <t>การโอนจากที่ดินไปยังอสังหาริมทรัพย์เพื่อการลงทุน</t>
  </si>
  <si>
    <t>ลูกหนี้ค้างรับจากการขายเครื่องจักรและอุปกรณ์</t>
  </si>
  <si>
    <t>ไม่มีอำนาจควบคุม</t>
  </si>
  <si>
    <t>จัดสรรเป็นทุนสำรองตามกฎหมาย</t>
  </si>
  <si>
    <t>หมายเหตุประกอบข้อมูลทางการเงินรวมและข้อมูลทางการเงินเฉพาะกิจการเป็นส่วนหนึ่งของข้อมูลทางการเงินระหว่างกาลนี้</t>
  </si>
  <si>
    <t>เงินสดสุทธิได้มาจากกิจกรรมดำเนินงาน</t>
  </si>
  <si>
    <t>เงินสดสุทธิ(ใช้ไป)ได้มาจากกิจกรรมลงทุน</t>
  </si>
  <si>
    <t>การเพิ่มหุ้นสามัญ (หมายเหตุ 19)</t>
  </si>
  <si>
    <t>จัดสรรเป็นทุนสำรองตามกฎหมาย (หมายเหตุ 20)</t>
  </si>
  <si>
    <t>13, 14</t>
  </si>
  <si>
    <t>ทุนสำรองตามกฎหมาย</t>
  </si>
  <si>
    <t>ณ วันที่ 30 กันยายน พ.ศ. 2562</t>
  </si>
  <si>
    <t>30 กันยายน</t>
  </si>
  <si>
    <t>สำหรับงวดสามเดือนสิ้นสุดวันที่ 30 กันยายน พ.ศ. 2562</t>
  </si>
  <si>
    <t>สำหรับงวดสามเดือนสิ้นสุดวันที่ 30 กันยายน พ.ศ. 2561</t>
  </si>
  <si>
    <t>สำหรับงวดเก้าเดือนสิ้นสุดวันที่ 30 กันยายน พ.ศ. 2562</t>
  </si>
  <si>
    <t>ยอดคงเหลือสิ้นงวด ณ วันที่ 30 กันยายน พ.ศ. 2561</t>
  </si>
  <si>
    <t>ยอดคงเหลือสิ้นงวด ณ วันที่ 30 กันยายน พ.ศ. 2562</t>
  </si>
  <si>
    <t>-</t>
  </si>
  <si>
    <t>เงินสดจ่ายเพื่อซื้อเงินลงทุนระยะสั้น</t>
  </si>
  <si>
    <t>check</t>
  </si>
  <si>
    <r>
      <t xml:space="preserve">งบแสดงฐานะการเงิน </t>
    </r>
    <r>
      <rPr>
        <sz val="13"/>
        <color theme="1"/>
        <rFont val="Browallia New"/>
        <family val="2"/>
      </rPr>
      <t>(ต่อ)</t>
    </r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</si>
  <si>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เงินจ่ายผลประโยชน์พนักงาน</t>
    </r>
  </si>
  <si>
    <r>
      <t>หัก</t>
    </r>
    <r>
      <rPr>
        <sz val="13"/>
        <rFont val="Browallia New"/>
        <family val="2"/>
      </rPr>
      <t xml:space="preserve">   ดอกเบี้ยจ่าย</t>
    </r>
  </si>
  <si>
    <r>
      <rPr>
        <u/>
        <sz val="13"/>
        <rFont val="Browallia New"/>
        <family val="2"/>
      </rPr>
      <t>หัก</t>
    </r>
    <r>
      <rPr>
        <sz val="13"/>
        <rFont val="Browallia New"/>
        <family val="2"/>
      </rPr>
      <t xml:space="preserve">   จ่ายภาษีเงินได้</t>
    </r>
  </si>
  <si>
    <r>
      <t xml:space="preserve">งบกระแสเงินสด </t>
    </r>
    <r>
      <rPr>
        <sz val="13"/>
        <rFont val="Browallia New"/>
        <family val="2"/>
      </rPr>
      <t>(ต่อ)</t>
    </r>
  </si>
  <si>
    <t>ส่วนได้เสียที่ไม่มีอำนาจควบคุมเพิ่มขึ้น</t>
  </si>
  <si>
    <t>จากบริษัทย่อยเรียกชำระค่าหุ้น</t>
  </si>
  <si>
    <t>ผลต่างอัตราแลกเปลี่ยนจาก</t>
  </si>
  <si>
    <t>เงินสดและรายการเทียบเท่าเงินสดเพิ่มขึ้นสุทธิ</t>
  </si>
  <si>
    <t>เจ้าหนี้ซื้อที่ดิน อาคารและอุปกรณ์เพิ่มขึ้น</t>
  </si>
  <si>
    <t>(กลับรายการ)ค่าเผื่อการลดลงของมูลค่าสินค้า</t>
  </si>
  <si>
    <t>(กลับรายการ) ค่าเผื่อสินค้าล้าสมัย</t>
  </si>
  <si>
    <t>จ่ายคืนเงินกู้ยืมระยะยาวจากบุคคลหรือ</t>
  </si>
  <si>
    <t>10, 23</t>
  </si>
  <si>
    <t>16, 23</t>
  </si>
  <si>
    <t>จ่ายเงินปันผล (หมายเหตุ 21)</t>
  </si>
  <si>
    <t>12, 23</t>
  </si>
  <si>
    <t>รายการสำคัญที่มิใช่เงินสด</t>
  </si>
  <si>
    <t>เจ้าหนี้ซื้อสินทรัพย์ไม่มีตัวตน(ลดลง)เพิ่มขึ้น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</si>
</sst>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;\(#,##0\);&quot;-&quot;;@"/>
    <numFmt numFmtId="165" formatCode="#,##0;\(#,##0\)"/>
    <numFmt numFmtId="166" formatCode="_(* #,##0_);_(* \(#,##0\);_(* &quot;-&quot;??_);_(@_)"/>
    <numFmt numFmtId="167" formatCode="#,##0.00;\(#,##0.00\);&quot;-&quot;;@"/>
    <numFmt numFmtId="168" formatCode="_-* #,##0_-;\-* #,##0_-;_-* &quot;-&quot;??_-;_-@_-"/>
  </numFmts>
  <fonts count="18" x14ac:knownFonts="1">
    <font>
      <sz val="16"/>
      <color theme="1"/>
      <name val="AngsanaUPC"/>
      <family val="2"/>
      <charset val="222"/>
    </font>
    <font>
      <sz val="16"/>
      <color theme="1"/>
      <name val="AngsanaUPC"/>
      <family val="2"/>
      <charset val="222"/>
    </font>
    <font>
      <sz val="10"/>
      <name val="MS Sans Serif"/>
      <family val="2"/>
      <charset val="222"/>
    </font>
    <font>
      <sz val="10"/>
      <name val="Times New Roman"/>
      <family val="1"/>
      <charset val="222"/>
    </font>
    <font>
      <sz val="14"/>
      <name val="Cordia New"/>
      <family val="2"/>
    </font>
    <font>
      <sz val="12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u/>
      <sz val="13"/>
      <color theme="1"/>
      <name val="Browallia New"/>
      <family val="2"/>
    </font>
    <font>
      <sz val="13"/>
      <name val="Browallia New"/>
      <family val="2"/>
    </font>
    <font>
      <b/>
      <sz val="13"/>
      <name val="Browallia New"/>
      <family val="2"/>
    </font>
    <font>
      <u/>
      <sz val="13"/>
      <name val="Browallia New"/>
      <family val="2"/>
    </font>
    <font>
      <b/>
      <sz val="12"/>
      <name val="Browallia New"/>
      <family val="2"/>
    </font>
    <font>
      <i/>
      <sz val="12"/>
      <name val="Browallia New"/>
      <family val="2"/>
    </font>
    <font>
      <sz val="12"/>
      <color theme="1"/>
      <name val="Browallia New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3"/>
      <color theme="0"/>
      <name val="Browallia New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 applyFont="0" applyAlignment="0">
      <alignment horizontal="center"/>
    </xf>
    <xf numFmtId="0" fontId="3" fillId="0" borderId="0"/>
    <xf numFmtId="0" fontId="4" fillId="0" borderId="0"/>
    <xf numFmtId="0" fontId="2" fillId="0" borderId="0" applyFont="0" applyAlignment="0">
      <alignment horizontal="center"/>
    </xf>
    <xf numFmtId="0" fontId="1" fillId="0" borderId="0"/>
    <xf numFmtId="9" fontId="1" fillId="0" borderId="0" applyFont="0" applyFill="0" applyBorder="0" applyAlignment="0" applyProtection="0"/>
  </cellStyleXfs>
  <cellXfs count="262">
    <xf numFmtId="0" fontId="0" fillId="0" borderId="0" xfId="0"/>
    <xf numFmtId="0" fontId="6" fillId="0" borderId="0" xfId="0" quotePrefix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right" vertical="center"/>
    </xf>
    <xf numFmtId="43" fontId="7" fillId="0" borderId="0" xfId="0" applyNumberFormat="1" applyFont="1" applyFill="1" applyAlignment="1">
      <alignment horizontal="right" vertical="center"/>
    </xf>
    <xf numFmtId="0" fontId="6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horizontal="right" vertical="center"/>
    </xf>
    <xf numFmtId="43" fontId="7" fillId="0" borderId="3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164" fontId="6" fillId="0" borderId="0" xfId="0" applyNumberFormat="1" applyFont="1" applyFill="1" applyBorder="1" applyAlignment="1">
      <alignment horizontal="right" vertical="center"/>
    </xf>
    <xf numFmtId="43" fontId="7" fillId="0" borderId="0" xfId="0" applyNumberFormat="1" applyFont="1" applyFill="1" applyBorder="1" applyAlignment="1">
      <alignment horizontal="right" vertical="center"/>
    </xf>
    <xf numFmtId="164" fontId="6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43" fontId="6" fillId="0" borderId="0" xfId="0" applyNumberFormat="1" applyFont="1" applyFill="1" applyAlignment="1">
      <alignment horizontal="right" vertical="center"/>
    </xf>
    <xf numFmtId="0" fontId="6" fillId="0" borderId="3" xfId="0" quotePrefix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right" vertical="center"/>
    </xf>
    <xf numFmtId="43" fontId="6" fillId="0" borderId="0" xfId="0" quotePrefix="1" applyNumberFormat="1" applyFont="1" applyFill="1" applyAlignment="1">
      <alignment horizontal="right" vertical="center"/>
    </xf>
    <xf numFmtId="0" fontId="6" fillId="0" borderId="0" xfId="0" quotePrefix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Alignment="1">
      <alignment horizontal="right" vertical="center"/>
    </xf>
    <xf numFmtId="0" fontId="7" fillId="0" borderId="0" xfId="0" quotePrefix="1" applyFont="1" applyFill="1" applyAlignment="1">
      <alignment horizontal="left" vertical="center"/>
    </xf>
    <xf numFmtId="164" fontId="7" fillId="2" borderId="0" xfId="0" applyNumberFormat="1" applyFont="1" applyFill="1" applyBorder="1" applyAlignment="1">
      <alignment horizontal="right" vertical="center"/>
    </xf>
    <xf numFmtId="164" fontId="7" fillId="2" borderId="3" xfId="0" applyNumberFormat="1" applyFont="1" applyFill="1" applyBorder="1" applyAlignment="1">
      <alignment horizontal="right" vertical="center"/>
    </xf>
    <xf numFmtId="0" fontId="6" fillId="0" borderId="0" xfId="0" quotePrefix="1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quotePrefix="1" applyFont="1" applyFill="1" applyAlignment="1">
      <alignment horizontal="center" vertical="center"/>
    </xf>
    <xf numFmtId="0" fontId="7" fillId="0" borderId="0" xfId="0" quotePrefix="1" applyFont="1" applyFill="1" applyAlignment="1">
      <alignment vertical="center"/>
    </xf>
    <xf numFmtId="43" fontId="7" fillId="0" borderId="0" xfId="0" quotePrefix="1" applyNumberFormat="1" applyFont="1" applyFill="1" applyAlignment="1">
      <alignment horizontal="right" vertical="center"/>
    </xf>
    <xf numFmtId="164" fontId="7" fillId="2" borderId="4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0" fontId="7" fillId="0" borderId="3" xfId="0" quotePrefix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164" fontId="7" fillId="2" borderId="0" xfId="0" applyNumberFormat="1" applyFont="1" applyFill="1" applyAlignment="1">
      <alignment vertical="center"/>
    </xf>
    <xf numFmtId="43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6" fillId="0" borderId="0" xfId="0" applyFont="1" applyFill="1"/>
    <xf numFmtId="164" fontId="9" fillId="2" borderId="3" xfId="0" applyNumberFormat="1" applyFont="1" applyFill="1" applyBorder="1" applyAlignment="1">
      <alignment horizontal="right" vertical="center"/>
    </xf>
    <xf numFmtId="165" fontId="10" fillId="0" borderId="0" xfId="0" quotePrefix="1" applyNumberFormat="1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165" fontId="10" fillId="0" borderId="0" xfId="0" quotePrefix="1" applyNumberFormat="1" applyFont="1" applyFill="1" applyAlignment="1">
      <alignment horizontal="center" vertical="center"/>
    </xf>
    <xf numFmtId="165" fontId="10" fillId="0" borderId="3" xfId="0" applyNumberFormat="1" applyFont="1" applyFill="1" applyBorder="1" applyAlignment="1">
      <alignment horizontal="left" vertical="center"/>
    </xf>
    <xf numFmtId="165" fontId="10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164" fontId="10" fillId="0" borderId="0" xfId="0" applyNumberFormat="1" applyFont="1" applyFill="1" applyAlignment="1">
      <alignment horizontal="right" vertical="center"/>
    </xf>
    <xf numFmtId="43" fontId="10" fillId="0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horizontal="left" vertical="center"/>
    </xf>
    <xf numFmtId="164" fontId="10" fillId="0" borderId="3" xfId="0" applyNumberFormat="1" applyFont="1" applyFill="1" applyBorder="1" applyAlignment="1">
      <alignment horizontal="right" vertical="center"/>
    </xf>
    <xf numFmtId="43" fontId="10" fillId="0" borderId="0" xfId="0" quotePrefix="1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Alignment="1">
      <alignment horizontal="center" vertical="center"/>
    </xf>
    <xf numFmtId="168" fontId="9" fillId="2" borderId="0" xfId="1" applyNumberFormat="1" applyFont="1" applyFill="1" applyAlignment="1">
      <alignment horizontal="right" vertical="center"/>
    </xf>
    <xf numFmtId="168" fontId="9" fillId="0" borderId="0" xfId="1" applyNumberFormat="1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left" vertical="center"/>
    </xf>
    <xf numFmtId="164" fontId="9" fillId="0" borderId="0" xfId="0" applyNumberFormat="1" applyFont="1" applyFill="1" applyBorder="1" applyAlignment="1">
      <alignment horizontal="right" vertical="center"/>
    </xf>
    <xf numFmtId="0" fontId="9" fillId="0" borderId="0" xfId="4" applyFont="1" applyFill="1" applyAlignment="1">
      <alignment horizontal="left" vertical="center"/>
    </xf>
    <xf numFmtId="165" fontId="9" fillId="0" borderId="0" xfId="0" quotePrefix="1" applyNumberFormat="1" applyFont="1" applyFill="1" applyAlignment="1">
      <alignment horizontal="left" vertical="center"/>
    </xf>
    <xf numFmtId="0" fontId="9" fillId="0" borderId="0" xfId="0" quotePrefix="1" applyFont="1" applyFill="1" applyAlignment="1">
      <alignment horizontal="left" vertical="center"/>
    </xf>
    <xf numFmtId="164" fontId="9" fillId="2" borderId="3" xfId="0" applyNumberFormat="1" applyFont="1" applyFill="1" applyBorder="1" applyAlignment="1">
      <alignment horizontal="right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horizontal="left" vertical="center" wrapText="1"/>
    </xf>
    <xf numFmtId="165" fontId="11" fillId="0" borderId="0" xfId="0" applyNumberFormat="1" applyFont="1" applyFill="1" applyAlignment="1">
      <alignment horizontal="left" vertical="center"/>
    </xf>
    <xf numFmtId="164" fontId="9" fillId="0" borderId="3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165" fontId="9" fillId="0" borderId="3" xfId="0" quotePrefix="1" applyNumberFormat="1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left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center" vertical="center"/>
    </xf>
    <xf numFmtId="164" fontId="9" fillId="0" borderId="0" xfId="0" quotePrefix="1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164" fontId="10" fillId="2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center"/>
    </xf>
    <xf numFmtId="164" fontId="9" fillId="2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vertical="top"/>
    </xf>
    <xf numFmtId="164" fontId="9" fillId="2" borderId="3" xfId="0" quotePrefix="1" applyNumberFormat="1" applyFont="1" applyFill="1" applyBorder="1" applyAlignment="1">
      <alignment horizontal="right" vertical="center"/>
    </xf>
    <xf numFmtId="164" fontId="9" fillId="0" borderId="3" xfId="0" quotePrefix="1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165" fontId="9" fillId="0" borderId="0" xfId="4" applyNumberFormat="1" applyFont="1" applyFill="1" applyBorder="1" applyAlignment="1">
      <alignment horizontal="left" vertical="center"/>
    </xf>
    <xf numFmtId="165" fontId="9" fillId="0" borderId="0" xfId="4" quotePrefix="1" applyNumberFormat="1" applyFont="1" applyFill="1" applyBorder="1" applyAlignment="1">
      <alignment horizontal="left" vertical="center"/>
    </xf>
    <xf numFmtId="166" fontId="9" fillId="0" borderId="0" xfId="1" applyNumberFormat="1" applyFont="1" applyFill="1" applyBorder="1" applyAlignment="1">
      <alignment horizontal="right" vertical="center"/>
    </xf>
    <xf numFmtId="0" fontId="9" fillId="0" borderId="0" xfId="4" applyFont="1" applyFill="1" applyBorder="1" applyAlignment="1">
      <alignment horizontal="left" vertical="center"/>
    </xf>
    <xf numFmtId="165" fontId="9" fillId="0" borderId="0" xfId="0" quotePrefix="1" applyNumberFormat="1" applyFont="1" applyFill="1" applyAlignment="1">
      <alignment horizontal="center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9" fillId="0" borderId="2" xfId="0" applyNumberFormat="1" applyFont="1" applyFill="1" applyBorder="1" applyAlignment="1">
      <alignment horizontal="right" vertical="center"/>
    </xf>
    <xf numFmtId="164" fontId="9" fillId="2" borderId="4" xfId="0" applyNumberFormat="1" applyFont="1" applyFill="1" applyBorder="1" applyAlignment="1">
      <alignment horizontal="right" vertical="center"/>
    </xf>
    <xf numFmtId="164" fontId="9" fillId="0" borderId="4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Alignment="1">
      <alignment horizontal="right" vertical="center"/>
    </xf>
    <xf numFmtId="164" fontId="9" fillId="2" borderId="0" xfId="0" applyNumberFormat="1" applyFont="1" applyFill="1" applyAlignment="1">
      <alignment horizontal="right" vertical="center"/>
    </xf>
    <xf numFmtId="165" fontId="9" fillId="0" borderId="0" xfId="0" applyNumberFormat="1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43" fontId="9" fillId="0" borderId="0" xfId="1" applyFont="1" applyFill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164" fontId="10" fillId="0" borderId="0" xfId="0" applyNumberFormat="1" applyFont="1" applyFill="1" applyAlignment="1">
      <alignment vertical="center"/>
    </xf>
    <xf numFmtId="0" fontId="10" fillId="0" borderId="3" xfId="0" quotePrefix="1" applyFont="1" applyFill="1" applyBorder="1" applyAlignment="1">
      <alignment horizontal="left" vertical="center"/>
    </xf>
    <xf numFmtId="164" fontId="9" fillId="0" borderId="3" xfId="0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164" fontId="10" fillId="0" borderId="0" xfId="2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43" fontId="9" fillId="0" borderId="0" xfId="0" applyNumberFormat="1" applyFont="1" applyFill="1" applyBorder="1" applyAlignment="1">
      <alignment horizontal="right" vertical="center" wrapText="1"/>
    </xf>
    <xf numFmtId="164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164" fontId="9" fillId="0" borderId="4" xfId="0" applyNumberFormat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vertical="center"/>
    </xf>
    <xf numFmtId="164" fontId="9" fillId="2" borderId="0" xfId="0" applyNumberFormat="1" applyFont="1" applyFill="1" applyBorder="1" applyAlignment="1">
      <alignment horizontal="right" vertical="center" wrapText="1"/>
    </xf>
    <xf numFmtId="164" fontId="9" fillId="2" borderId="4" xfId="0" applyNumberFormat="1" applyFont="1" applyFill="1" applyBorder="1" applyAlignment="1">
      <alignment horizontal="right" vertical="center" wrapText="1"/>
    </xf>
    <xf numFmtId="0" fontId="9" fillId="0" borderId="3" xfId="0" quotePrefix="1" applyFont="1" applyFill="1" applyBorder="1" applyAlignment="1">
      <alignment horizontal="left" vertical="center"/>
    </xf>
    <xf numFmtId="43" fontId="9" fillId="0" borderId="0" xfId="0" applyNumberFormat="1" applyFont="1" applyFill="1" applyBorder="1" applyAlignment="1">
      <alignment horizontal="right" vertical="center"/>
    </xf>
    <xf numFmtId="43" fontId="9" fillId="0" borderId="3" xfId="0" applyNumberFormat="1" applyFont="1" applyFill="1" applyBorder="1" applyAlignment="1">
      <alignment horizontal="right" vertical="center"/>
    </xf>
    <xf numFmtId="0" fontId="9" fillId="0" borderId="0" xfId="0" quotePrefix="1" applyFont="1" applyFill="1" applyBorder="1" applyAlignment="1">
      <alignment horizontal="left" vertical="center"/>
    </xf>
    <xf numFmtId="43" fontId="9" fillId="0" borderId="0" xfId="0" applyNumberFormat="1" applyFont="1" applyFill="1" applyAlignment="1">
      <alignment horizontal="right" vertical="center"/>
    </xf>
    <xf numFmtId="167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horizontal="right" vertical="center"/>
    </xf>
    <xf numFmtId="3" fontId="9" fillId="0" borderId="0" xfId="0" applyNumberFormat="1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5" fillId="0" borderId="0" xfId="0" quotePrefix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66" fontId="12" fillId="0" borderId="0" xfId="0" applyNumberFormat="1" applyFont="1" applyFill="1" applyAlignment="1">
      <alignment horizontal="right" vertical="center"/>
    </xf>
    <xf numFmtId="164" fontId="12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Border="1" applyAlignment="1">
      <alignment horizontal="center" vertical="center"/>
    </xf>
    <xf numFmtId="166" fontId="12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43" fontId="12" fillId="0" borderId="0" xfId="0" applyNumberFormat="1" applyFont="1" applyFill="1" applyAlignment="1">
      <alignment horizontal="right" vertical="center"/>
    </xf>
    <xf numFmtId="0" fontId="12" fillId="0" borderId="3" xfId="0" quotePrefix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right" vertical="center"/>
    </xf>
    <xf numFmtId="43" fontId="12" fillId="0" borderId="0" xfId="0" quotePrefix="1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4" fontId="5" fillId="2" borderId="0" xfId="0" applyNumberFormat="1" applyFont="1" applyFill="1" applyBorder="1" applyAlignment="1">
      <alignment horizontal="right" vertical="center"/>
    </xf>
    <xf numFmtId="43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164" fontId="5" fillId="0" borderId="0" xfId="0" applyNumberFormat="1" applyFont="1" applyFill="1" applyAlignment="1">
      <alignment vertical="center"/>
    </xf>
    <xf numFmtId="164" fontId="5" fillId="2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0" fontId="5" fillId="0" borderId="0" xfId="2" applyFont="1" applyFill="1" applyAlignment="1">
      <alignment vertical="center"/>
    </xf>
    <xf numFmtId="0" fontId="12" fillId="0" borderId="0" xfId="2" applyFont="1" applyFill="1" applyAlignment="1">
      <alignment vertical="center"/>
    </xf>
    <xf numFmtId="43" fontId="5" fillId="0" borderId="0" xfId="0" applyNumberFormat="1" applyFont="1" applyFill="1" applyBorder="1" applyAlignment="1">
      <alignment horizontal="right" vertical="center"/>
    </xf>
    <xf numFmtId="164" fontId="5" fillId="0" borderId="0" xfId="0" applyNumberFormat="1" applyFont="1" applyFill="1" applyBorder="1" applyAlignment="1">
      <alignment vertical="center"/>
    </xf>
    <xf numFmtId="164" fontId="5" fillId="2" borderId="0" xfId="0" applyNumberFormat="1" applyFont="1" applyFill="1" applyBorder="1" applyAlignment="1">
      <alignment vertical="center"/>
    </xf>
    <xf numFmtId="164" fontId="5" fillId="2" borderId="3" xfId="0" quotePrefix="1" applyNumberFormat="1" applyFont="1" applyFill="1" applyBorder="1" applyAlignment="1">
      <alignment vertical="center"/>
    </xf>
    <xf numFmtId="164" fontId="5" fillId="0" borderId="3" xfId="0" quotePrefix="1" applyNumberFormat="1" applyFont="1" applyFill="1" applyBorder="1" applyAlignment="1">
      <alignment vertical="center"/>
    </xf>
    <xf numFmtId="0" fontId="12" fillId="0" borderId="0" xfId="0" quotePrefix="1" applyFont="1" applyFill="1" applyAlignment="1">
      <alignment horizontal="left" vertical="center"/>
    </xf>
    <xf numFmtId="164" fontId="5" fillId="2" borderId="4" xfId="0" applyNumberFormat="1" applyFont="1" applyFill="1" applyBorder="1" applyAlignment="1">
      <alignment horizontal="right" vertical="center"/>
    </xf>
    <xf numFmtId="164" fontId="5" fillId="0" borderId="4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164" fontId="5" fillId="2" borderId="3" xfId="0" applyNumberFormat="1" applyFont="1" applyFill="1" applyBorder="1" applyAlignment="1">
      <alignment vertical="center"/>
    </xf>
    <xf numFmtId="164" fontId="5" fillId="0" borderId="3" xfId="0" applyNumberFormat="1" applyFont="1" applyFill="1" applyBorder="1" applyAlignment="1">
      <alignment vertical="center"/>
    </xf>
    <xf numFmtId="166" fontId="5" fillId="2" borderId="0" xfId="0" applyNumberFormat="1" applyFont="1" applyFill="1" applyAlignment="1">
      <alignment vertical="center"/>
    </xf>
    <xf numFmtId="166" fontId="5" fillId="0" borderId="0" xfId="0" applyNumberFormat="1" applyFont="1" applyFill="1" applyAlignment="1">
      <alignment vertical="center"/>
    </xf>
    <xf numFmtId="164" fontId="5" fillId="2" borderId="4" xfId="0" applyNumberFormat="1" applyFont="1" applyFill="1" applyBorder="1" applyAlignment="1">
      <alignment vertical="center"/>
    </xf>
    <xf numFmtId="164" fontId="5" fillId="0" borderId="4" xfId="0" applyNumberFormat="1" applyFont="1" applyFill="1" applyBorder="1" applyAlignment="1">
      <alignment vertical="center"/>
    </xf>
    <xf numFmtId="0" fontId="12" fillId="0" borderId="0" xfId="0" quotePrefix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164" fontId="5" fillId="2" borderId="0" xfId="0" applyNumberFormat="1" applyFont="1" applyFill="1" applyAlignment="1">
      <alignment vertical="center"/>
    </xf>
    <xf numFmtId="167" fontId="5" fillId="2" borderId="4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7" fontId="5" fillId="0" borderId="4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center" vertical="center"/>
    </xf>
    <xf numFmtId="167" fontId="14" fillId="2" borderId="4" xfId="0" applyNumberFormat="1" applyFont="1" applyFill="1" applyBorder="1" applyAlignment="1">
      <alignment vertical="center"/>
    </xf>
    <xf numFmtId="167" fontId="14" fillId="0" borderId="4" xfId="0" applyNumberFormat="1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166" fontId="16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horizontal="right" vertical="center"/>
    </xf>
    <xf numFmtId="166" fontId="16" fillId="0" borderId="0" xfId="0" applyNumberFormat="1" applyFont="1" applyFill="1" applyBorder="1" applyAlignment="1">
      <alignment horizontal="right" vertical="center"/>
    </xf>
    <xf numFmtId="166" fontId="15" fillId="0" borderId="0" xfId="0" applyNumberFormat="1" applyFont="1" applyFill="1" applyBorder="1" applyAlignment="1">
      <alignment horizontal="right" vertical="center"/>
    </xf>
    <xf numFmtId="164" fontId="16" fillId="0" borderId="0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Alignment="1">
      <alignment horizontal="right" vertical="center"/>
    </xf>
    <xf numFmtId="164" fontId="16" fillId="0" borderId="3" xfId="0" applyNumberFormat="1" applyFont="1" applyFill="1" applyBorder="1" applyAlignment="1">
      <alignment horizontal="right" vertical="center"/>
    </xf>
    <xf numFmtId="164" fontId="16" fillId="0" borderId="0" xfId="3" applyNumberFormat="1" applyFont="1" applyFill="1" applyBorder="1" applyAlignment="1">
      <alignment horizontal="right" vertical="center"/>
    </xf>
    <xf numFmtId="164" fontId="16" fillId="0" borderId="0" xfId="2" applyNumberFormat="1" applyFont="1" applyFill="1" applyAlignment="1">
      <alignment horizontal="right" vertical="center"/>
    </xf>
    <xf numFmtId="0" fontId="16" fillId="0" borderId="0" xfId="0" applyFont="1" applyFill="1" applyBorder="1" applyAlignment="1">
      <alignment vertical="center" wrapText="1"/>
    </xf>
    <xf numFmtId="164" fontId="16" fillId="0" borderId="0" xfId="0" applyNumberFormat="1" applyFont="1" applyFill="1" applyBorder="1" applyAlignment="1">
      <alignment horizontal="right" vertical="center" wrapText="1"/>
    </xf>
    <xf numFmtId="164" fontId="16" fillId="0" borderId="0" xfId="2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 wrapText="1"/>
    </xf>
    <xf numFmtId="164" fontId="15" fillId="0" borderId="0" xfId="0" applyNumberFormat="1" applyFont="1" applyFill="1" applyBorder="1" applyAlignment="1">
      <alignment vertical="center"/>
    </xf>
    <xf numFmtId="164" fontId="15" fillId="0" borderId="3" xfId="0" applyNumberFormat="1" applyFont="1" applyFill="1" applyBorder="1" applyAlignment="1">
      <alignment horizontal="right" vertical="center"/>
    </xf>
    <xf numFmtId="164" fontId="15" fillId="0" borderId="0" xfId="0" applyNumberFormat="1" applyFont="1" applyFill="1" applyBorder="1" applyAlignment="1">
      <alignment horizontal="right" vertical="center" wrapText="1"/>
    </xf>
    <xf numFmtId="164" fontId="15" fillId="0" borderId="4" xfId="0" applyNumberFormat="1" applyFont="1" applyFill="1" applyBorder="1" applyAlignment="1">
      <alignment horizontal="right" vertical="center" wrapText="1"/>
    </xf>
    <xf numFmtId="164" fontId="15" fillId="2" borderId="0" xfId="0" applyNumberFormat="1" applyFont="1" applyFill="1" applyBorder="1" applyAlignment="1">
      <alignment horizontal="right" vertical="center"/>
    </xf>
    <xf numFmtId="164" fontId="15" fillId="2" borderId="3" xfId="0" applyNumberFormat="1" applyFont="1" applyFill="1" applyBorder="1" applyAlignment="1">
      <alignment horizontal="right" vertical="center"/>
    </xf>
    <xf numFmtId="164" fontId="15" fillId="2" borderId="0" xfId="0" applyNumberFormat="1" applyFont="1" applyFill="1" applyBorder="1" applyAlignment="1">
      <alignment horizontal="right" vertical="center" wrapText="1"/>
    </xf>
    <xf numFmtId="164" fontId="15" fillId="2" borderId="4" xfId="0" applyNumberFormat="1" applyFont="1" applyFill="1" applyBorder="1" applyAlignment="1">
      <alignment horizontal="right" vertical="center" wrapText="1"/>
    </xf>
    <xf numFmtId="164" fontId="16" fillId="0" borderId="0" xfId="0" applyNumberFormat="1" applyFont="1" applyFill="1" applyBorder="1" applyAlignment="1">
      <alignment vertical="center"/>
    </xf>
    <xf numFmtId="164" fontId="9" fillId="2" borderId="3" xfId="0" applyNumberFormat="1" applyFont="1" applyFill="1" applyBorder="1" applyAlignment="1">
      <alignment vertical="center"/>
    </xf>
    <xf numFmtId="165" fontId="17" fillId="0" borderId="0" xfId="0" quotePrefix="1" applyNumberFormat="1" applyFont="1" applyFill="1" applyAlignment="1">
      <alignment horizontal="left" vertical="center"/>
    </xf>
    <xf numFmtId="0" fontId="17" fillId="0" borderId="0" xfId="0" applyFont="1" applyFill="1" applyAlignment="1">
      <alignment horizontal="right" vertical="center"/>
    </xf>
    <xf numFmtId="165" fontId="17" fillId="0" borderId="0" xfId="0" quotePrefix="1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164" fontId="17" fillId="0" borderId="0" xfId="0" applyNumberFormat="1" applyFont="1" applyFill="1" applyAlignment="1">
      <alignment horizontal="right" vertical="center"/>
    </xf>
    <xf numFmtId="0" fontId="17" fillId="0" borderId="0" xfId="0" applyFont="1" applyFill="1" applyBorder="1" applyAlignment="1">
      <alignment horizontal="left" vertical="center"/>
    </xf>
    <xf numFmtId="10" fontId="5" fillId="2" borderId="0" xfId="7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6" fontId="12" fillId="0" borderId="3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16" fillId="0" borderId="3" xfId="2" applyNumberFormat="1" applyFont="1" applyFill="1" applyBorder="1" applyAlignment="1">
      <alignment horizontal="right" vertical="center"/>
    </xf>
    <xf numFmtId="164" fontId="10" fillId="0" borderId="3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left" vertical="center"/>
    </xf>
    <xf numFmtId="165" fontId="10" fillId="0" borderId="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</cellXfs>
  <cellStyles count="8">
    <cellStyle name="Comma" xfId="1" builtinId="3"/>
    <cellStyle name="Normal" xfId="0" builtinId="0"/>
    <cellStyle name="Normal 5" xfId="6"/>
    <cellStyle name="Normal 6 2" xfId="4"/>
    <cellStyle name="Normal 7" xfId="2"/>
    <cellStyle name="Normal 8" xfId="5"/>
    <cellStyle name="Normal_Akara_June Eng09" xfId="3"/>
    <cellStyle name="Percent" xfId="7" builtinId="5"/>
  </cellStyles>
  <dxfs count="0"/>
  <tableStyles count="0" defaultTableStyle="TableStyleMedium2" defaultPivotStyle="PivotStyleLight16"/>
  <colors>
    <mruColors>
      <color rgb="FFFFCCCC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M134"/>
  <sheetViews>
    <sheetView view="pageBreakPreview" zoomScale="115" zoomScaleNormal="100" zoomScaleSheetLayoutView="115" workbookViewId="0">
      <selection activeCell="L115" sqref="L115"/>
    </sheetView>
  </sheetViews>
  <sheetFormatPr defaultColWidth="10.42578125" defaultRowHeight="20.100000000000001" customHeight="1" x14ac:dyDescent="0.5"/>
  <cols>
    <col min="1" max="3" width="1.5703125" style="2" customWidth="1"/>
    <col min="4" max="4" width="28.28515625" style="2" customWidth="1"/>
    <col min="5" max="5" width="7.42578125" style="11" customWidth="1"/>
    <col min="6" max="6" width="0.7109375" style="2" customWidth="1"/>
    <col min="7" max="7" width="14.42578125" style="3" customWidth="1"/>
    <col min="8" max="8" width="0.7109375" style="4" customWidth="1"/>
    <col min="9" max="9" width="12.28515625" style="3" customWidth="1"/>
    <col min="10" max="10" width="0.7109375" style="2" customWidth="1"/>
    <col min="11" max="11" width="14.42578125" style="3" customWidth="1"/>
    <col min="12" max="12" width="0.7109375" style="4" customWidth="1"/>
    <col min="13" max="13" width="12.28515625" style="3" customWidth="1"/>
    <col min="14" max="16384" width="10.42578125" style="2"/>
  </cols>
  <sheetData>
    <row r="1" spans="1:13" ht="20.100000000000001" customHeight="1" x14ac:dyDescent="0.5">
      <c r="A1" s="1" t="s">
        <v>136</v>
      </c>
      <c r="E1" s="2"/>
    </row>
    <row r="2" spans="1:13" ht="20.100000000000001" customHeight="1" x14ac:dyDescent="0.5">
      <c r="A2" s="1" t="s">
        <v>0</v>
      </c>
      <c r="E2" s="2"/>
    </row>
    <row r="3" spans="1:13" s="9" customFormat="1" ht="20.100000000000001" customHeight="1" x14ac:dyDescent="0.5">
      <c r="A3" s="5" t="s">
        <v>204</v>
      </c>
      <c r="B3" s="6"/>
      <c r="C3" s="6"/>
      <c r="D3" s="6"/>
      <c r="E3" s="6"/>
      <c r="F3" s="6"/>
      <c r="G3" s="7"/>
      <c r="H3" s="8"/>
      <c r="I3" s="7"/>
      <c r="J3" s="6"/>
      <c r="K3" s="7"/>
      <c r="L3" s="8"/>
      <c r="M3" s="7"/>
    </row>
    <row r="4" spans="1:13" ht="20.100000000000001" customHeight="1" x14ac:dyDescent="0.5">
      <c r="A4" s="10"/>
      <c r="G4" s="12"/>
      <c r="I4" s="12"/>
      <c r="J4" s="13"/>
      <c r="K4" s="12"/>
      <c r="L4" s="3"/>
      <c r="M4" s="12"/>
    </row>
    <row r="5" spans="1:13" s="9" customFormat="1" ht="20.100000000000001" customHeight="1" x14ac:dyDescent="0.5">
      <c r="G5" s="251" t="s">
        <v>56</v>
      </c>
      <c r="H5" s="251"/>
      <c r="I5" s="251"/>
      <c r="K5" s="251" t="s">
        <v>69</v>
      </c>
      <c r="L5" s="251"/>
      <c r="M5" s="251"/>
    </row>
    <row r="6" spans="1:13" s="9" customFormat="1" ht="20.100000000000001" customHeight="1" x14ac:dyDescent="0.5">
      <c r="G6" s="14" t="s">
        <v>57</v>
      </c>
      <c r="H6" s="15"/>
      <c r="I6" s="16" t="s">
        <v>58</v>
      </c>
      <c r="K6" s="14" t="s">
        <v>57</v>
      </c>
      <c r="L6" s="15"/>
      <c r="M6" s="16" t="s">
        <v>58</v>
      </c>
    </row>
    <row r="7" spans="1:13" s="9" customFormat="1" ht="20.100000000000001" customHeight="1" x14ac:dyDescent="0.5">
      <c r="G7" s="16" t="s">
        <v>205</v>
      </c>
      <c r="H7" s="15"/>
      <c r="I7" s="16" t="s">
        <v>39</v>
      </c>
      <c r="K7" s="16" t="s">
        <v>205</v>
      </c>
      <c r="L7" s="15"/>
      <c r="M7" s="16" t="s">
        <v>39</v>
      </c>
    </row>
    <row r="8" spans="1:13" ht="20.100000000000001" customHeight="1" x14ac:dyDescent="0.5">
      <c r="A8" s="17"/>
      <c r="E8" s="18"/>
      <c r="F8" s="19"/>
      <c r="G8" s="16" t="s">
        <v>133</v>
      </c>
      <c r="H8" s="20"/>
      <c r="I8" s="16" t="s">
        <v>105</v>
      </c>
      <c r="J8" s="19"/>
      <c r="K8" s="16" t="s">
        <v>133</v>
      </c>
      <c r="L8" s="20"/>
      <c r="M8" s="16" t="s">
        <v>105</v>
      </c>
    </row>
    <row r="9" spans="1:13" ht="20.100000000000001" customHeight="1" x14ac:dyDescent="0.5">
      <c r="A9" s="17"/>
      <c r="E9" s="21" t="s">
        <v>1</v>
      </c>
      <c r="F9" s="1"/>
      <c r="G9" s="22" t="s">
        <v>2</v>
      </c>
      <c r="H9" s="23"/>
      <c r="I9" s="22" t="s">
        <v>2</v>
      </c>
      <c r="J9" s="1"/>
      <c r="K9" s="22" t="s">
        <v>2</v>
      </c>
      <c r="L9" s="23"/>
      <c r="M9" s="22" t="s">
        <v>2</v>
      </c>
    </row>
    <row r="10" spans="1:13" ht="8.1" customHeight="1" x14ac:dyDescent="0.5">
      <c r="A10" s="17"/>
      <c r="E10" s="24"/>
      <c r="F10" s="1"/>
      <c r="G10" s="25"/>
      <c r="H10" s="23"/>
      <c r="I10" s="14"/>
      <c r="J10" s="1"/>
      <c r="K10" s="25"/>
      <c r="L10" s="23"/>
      <c r="M10" s="14"/>
    </row>
    <row r="11" spans="1:13" ht="20.100000000000001" customHeight="1" x14ac:dyDescent="0.5">
      <c r="A11" s="19" t="s">
        <v>3</v>
      </c>
      <c r="E11" s="24"/>
      <c r="F11" s="1"/>
      <c r="G11" s="25"/>
      <c r="H11" s="23"/>
      <c r="I11" s="14"/>
      <c r="J11" s="1"/>
      <c r="K11" s="25"/>
      <c r="L11" s="23"/>
      <c r="M11" s="14"/>
    </row>
    <row r="12" spans="1:13" ht="8.1" customHeight="1" x14ac:dyDescent="0.5">
      <c r="A12" s="17"/>
      <c r="E12" s="24"/>
      <c r="F12" s="1"/>
      <c r="G12" s="25"/>
      <c r="H12" s="23"/>
      <c r="I12" s="14"/>
      <c r="J12" s="1"/>
      <c r="K12" s="25"/>
      <c r="L12" s="23"/>
      <c r="M12" s="14"/>
    </row>
    <row r="13" spans="1:13" ht="20.100000000000001" customHeight="1" x14ac:dyDescent="0.5">
      <c r="A13" s="19" t="s">
        <v>4</v>
      </c>
      <c r="G13" s="26"/>
      <c r="K13" s="26"/>
    </row>
    <row r="14" spans="1:13" ht="8.1" customHeight="1" x14ac:dyDescent="0.5">
      <c r="A14" s="19"/>
      <c r="G14" s="26"/>
      <c r="K14" s="26"/>
    </row>
    <row r="15" spans="1:13" ht="20.100000000000001" customHeight="1" x14ac:dyDescent="0.5">
      <c r="A15" s="27" t="s">
        <v>5</v>
      </c>
      <c r="G15" s="28">
        <v>316562579</v>
      </c>
      <c r="I15" s="12">
        <v>249418066</v>
      </c>
      <c r="J15" s="13"/>
      <c r="K15" s="28">
        <v>165243983</v>
      </c>
      <c r="L15" s="3"/>
      <c r="M15" s="12">
        <v>92832321</v>
      </c>
    </row>
    <row r="16" spans="1:13" ht="20.100000000000001" customHeight="1" x14ac:dyDescent="0.5">
      <c r="A16" s="27" t="s">
        <v>35</v>
      </c>
      <c r="E16" s="11">
        <v>8</v>
      </c>
      <c r="G16" s="28">
        <v>6070230</v>
      </c>
      <c r="I16" s="12">
        <v>13185082</v>
      </c>
      <c r="J16" s="13"/>
      <c r="K16" s="28">
        <v>0</v>
      </c>
      <c r="L16" s="3"/>
      <c r="M16" s="12">
        <v>0</v>
      </c>
    </row>
    <row r="17" spans="1:13" ht="20.100000000000001" customHeight="1" x14ac:dyDescent="0.5">
      <c r="A17" s="10" t="s">
        <v>6</v>
      </c>
      <c r="E17" s="11">
        <v>9</v>
      </c>
      <c r="G17" s="28">
        <v>660446022</v>
      </c>
      <c r="I17" s="12">
        <v>636121711</v>
      </c>
      <c r="J17" s="13"/>
      <c r="K17" s="28">
        <v>557239108</v>
      </c>
      <c r="L17" s="3"/>
      <c r="M17" s="12">
        <v>483120804</v>
      </c>
    </row>
    <row r="18" spans="1:13" ht="20.100000000000001" customHeight="1" x14ac:dyDescent="0.5">
      <c r="A18" s="27" t="s">
        <v>164</v>
      </c>
      <c r="G18" s="28"/>
      <c r="I18" s="12"/>
      <c r="J18" s="13"/>
      <c r="K18" s="28"/>
      <c r="L18" s="3"/>
      <c r="M18" s="12"/>
    </row>
    <row r="19" spans="1:13" ht="20.100000000000001" customHeight="1" x14ac:dyDescent="0.5">
      <c r="A19" s="2" t="s">
        <v>165</v>
      </c>
      <c r="E19" s="11" t="s">
        <v>227</v>
      </c>
      <c r="G19" s="28">
        <v>0</v>
      </c>
      <c r="H19" s="15"/>
      <c r="I19" s="3">
        <v>0</v>
      </c>
      <c r="K19" s="28">
        <v>24500000</v>
      </c>
      <c r="M19" s="3">
        <v>30500000</v>
      </c>
    </row>
    <row r="20" spans="1:13" ht="20.100000000000001" customHeight="1" x14ac:dyDescent="0.5">
      <c r="A20" s="2" t="s">
        <v>171</v>
      </c>
      <c r="E20" s="11" t="s">
        <v>227</v>
      </c>
      <c r="G20" s="28">
        <v>0</v>
      </c>
      <c r="H20" s="15"/>
      <c r="I20" s="12">
        <v>0</v>
      </c>
      <c r="K20" s="28">
        <v>50356936</v>
      </c>
      <c r="M20" s="12">
        <v>0</v>
      </c>
    </row>
    <row r="21" spans="1:13" ht="20.100000000000001" customHeight="1" x14ac:dyDescent="0.5">
      <c r="A21" s="10" t="s">
        <v>34</v>
      </c>
      <c r="E21" s="11">
        <v>11</v>
      </c>
      <c r="G21" s="28">
        <v>748877493</v>
      </c>
      <c r="I21" s="12">
        <v>746038948</v>
      </c>
      <c r="J21" s="13"/>
      <c r="K21" s="28">
        <v>456256599</v>
      </c>
      <c r="L21" s="3"/>
      <c r="M21" s="12">
        <v>483741742</v>
      </c>
    </row>
    <row r="22" spans="1:13" ht="20.100000000000001" customHeight="1" x14ac:dyDescent="0.5">
      <c r="A22" s="27" t="s">
        <v>7</v>
      </c>
      <c r="G22" s="29">
        <v>10184382</v>
      </c>
      <c r="H22" s="15"/>
      <c r="I22" s="7">
        <v>3389613</v>
      </c>
      <c r="J22" s="13"/>
      <c r="K22" s="29">
        <v>1787508</v>
      </c>
      <c r="L22" s="3"/>
      <c r="M22" s="7">
        <v>1910468</v>
      </c>
    </row>
    <row r="23" spans="1:13" ht="8.1" customHeight="1" x14ac:dyDescent="0.5">
      <c r="A23" s="17"/>
      <c r="E23" s="24"/>
      <c r="F23" s="1"/>
      <c r="G23" s="25"/>
      <c r="H23" s="23"/>
      <c r="I23" s="14"/>
      <c r="J23" s="1"/>
      <c r="K23" s="25"/>
      <c r="L23" s="23"/>
      <c r="M23" s="14"/>
    </row>
    <row r="24" spans="1:13" ht="20.100000000000001" customHeight="1" x14ac:dyDescent="0.5">
      <c r="A24" s="30" t="s">
        <v>8</v>
      </c>
      <c r="G24" s="29">
        <f>SUM(G15:G22)</f>
        <v>1742140706</v>
      </c>
      <c r="H24" s="15"/>
      <c r="I24" s="7">
        <f>SUM(I15:I22)</f>
        <v>1648153420</v>
      </c>
      <c r="K24" s="29">
        <f>SUM(K15:K22)</f>
        <v>1255384134</v>
      </c>
      <c r="L24" s="15"/>
      <c r="M24" s="7">
        <f>SUM(M15:M22)</f>
        <v>1092105335</v>
      </c>
    </row>
    <row r="25" spans="1:13" ht="20.100000000000001" customHeight="1" x14ac:dyDescent="0.5">
      <c r="A25" s="31"/>
      <c r="E25" s="32"/>
      <c r="F25" s="33"/>
      <c r="G25" s="26"/>
      <c r="H25" s="34"/>
      <c r="J25" s="33"/>
      <c r="K25" s="26"/>
      <c r="L25" s="34"/>
    </row>
    <row r="26" spans="1:13" ht="20.100000000000001" customHeight="1" x14ac:dyDescent="0.5">
      <c r="A26" s="19" t="s">
        <v>9</v>
      </c>
      <c r="E26" s="32"/>
      <c r="F26" s="33"/>
      <c r="G26" s="26"/>
      <c r="H26" s="34"/>
      <c r="J26" s="33"/>
      <c r="K26" s="26"/>
      <c r="L26" s="34"/>
    </row>
    <row r="27" spans="1:13" ht="8.1" customHeight="1" x14ac:dyDescent="0.5">
      <c r="A27" s="19"/>
      <c r="E27" s="32"/>
      <c r="F27" s="33"/>
      <c r="G27" s="26"/>
      <c r="H27" s="34"/>
      <c r="J27" s="33"/>
      <c r="K27" s="26"/>
      <c r="L27" s="34"/>
    </row>
    <row r="28" spans="1:13" ht="20.100000000000001" customHeight="1" x14ac:dyDescent="0.5">
      <c r="A28" s="10" t="s">
        <v>97</v>
      </c>
      <c r="E28" s="32"/>
      <c r="F28" s="33"/>
      <c r="G28" s="26">
        <v>3159700</v>
      </c>
      <c r="H28" s="34"/>
      <c r="I28" s="3">
        <v>9159700</v>
      </c>
      <c r="J28" s="33"/>
      <c r="K28" s="26">
        <v>0</v>
      </c>
      <c r="L28" s="34"/>
      <c r="M28" s="3">
        <v>0</v>
      </c>
    </row>
    <row r="29" spans="1:13" ht="20.100000000000001" customHeight="1" x14ac:dyDescent="0.5">
      <c r="A29" s="10" t="s">
        <v>36</v>
      </c>
      <c r="E29" s="11">
        <v>12</v>
      </c>
      <c r="G29" s="26">
        <v>0</v>
      </c>
      <c r="I29" s="3">
        <v>0</v>
      </c>
      <c r="J29" s="13"/>
      <c r="K29" s="28">
        <v>756023624</v>
      </c>
      <c r="L29" s="3"/>
      <c r="M29" s="12">
        <v>715465045</v>
      </c>
    </row>
    <row r="30" spans="1:13" ht="20.100000000000001" customHeight="1" x14ac:dyDescent="0.5">
      <c r="A30" s="10" t="s">
        <v>137</v>
      </c>
      <c r="E30" s="11">
        <v>13</v>
      </c>
      <c r="G30" s="26">
        <v>67126009</v>
      </c>
      <c r="I30" s="3">
        <v>0</v>
      </c>
      <c r="J30" s="13"/>
      <c r="K30" s="28">
        <v>105413238</v>
      </c>
      <c r="L30" s="3"/>
      <c r="M30" s="12">
        <v>76576127</v>
      </c>
    </row>
    <row r="31" spans="1:13" ht="20.100000000000001" customHeight="1" x14ac:dyDescent="0.5">
      <c r="A31" s="10" t="s">
        <v>131</v>
      </c>
      <c r="E31" s="11">
        <v>14</v>
      </c>
      <c r="G31" s="26">
        <v>1606735338</v>
      </c>
      <c r="I31" s="3">
        <v>1721618375</v>
      </c>
      <c r="J31" s="13"/>
      <c r="K31" s="28">
        <v>744142405</v>
      </c>
      <c r="L31" s="3"/>
      <c r="M31" s="12">
        <v>809307338</v>
      </c>
    </row>
    <row r="32" spans="1:13" ht="20.100000000000001" customHeight="1" x14ac:dyDescent="0.5">
      <c r="A32" s="10" t="s">
        <v>70</v>
      </c>
      <c r="E32" s="11">
        <v>14</v>
      </c>
      <c r="G32" s="26">
        <v>14808707</v>
      </c>
      <c r="I32" s="3">
        <v>23696716</v>
      </c>
      <c r="J32" s="13"/>
      <c r="K32" s="28">
        <v>8460430</v>
      </c>
      <c r="L32" s="3"/>
      <c r="M32" s="12">
        <v>14797816</v>
      </c>
    </row>
    <row r="33" spans="1:13" ht="20.100000000000001" customHeight="1" x14ac:dyDescent="0.5">
      <c r="A33" s="10" t="s">
        <v>121</v>
      </c>
      <c r="G33" s="26">
        <v>32051763</v>
      </c>
      <c r="I33" s="3">
        <v>30405192</v>
      </c>
      <c r="J33" s="13"/>
      <c r="K33" s="28">
        <v>12123311</v>
      </c>
      <c r="L33" s="3"/>
      <c r="M33" s="12">
        <v>13490672</v>
      </c>
    </row>
    <row r="34" spans="1:13" ht="20.100000000000001" customHeight="1" x14ac:dyDescent="0.5">
      <c r="A34" s="27" t="s">
        <v>59</v>
      </c>
      <c r="E34" s="11" t="s">
        <v>227</v>
      </c>
      <c r="G34" s="26">
        <v>0</v>
      </c>
      <c r="I34" s="3">
        <v>0</v>
      </c>
      <c r="J34" s="13"/>
      <c r="K34" s="28">
        <v>67041667</v>
      </c>
      <c r="L34" s="3"/>
      <c r="M34" s="12">
        <v>126416667</v>
      </c>
    </row>
    <row r="35" spans="1:13" ht="20.100000000000001" customHeight="1" x14ac:dyDescent="0.5">
      <c r="A35" s="10" t="s">
        <v>10</v>
      </c>
      <c r="G35" s="29">
        <v>16190485</v>
      </c>
      <c r="I35" s="7">
        <v>14622679</v>
      </c>
      <c r="J35" s="13"/>
      <c r="K35" s="29">
        <v>8508247</v>
      </c>
      <c r="L35" s="3"/>
      <c r="M35" s="7">
        <v>9607747</v>
      </c>
    </row>
    <row r="36" spans="1:13" ht="8.1" customHeight="1" x14ac:dyDescent="0.5">
      <c r="A36" s="17"/>
      <c r="E36" s="24"/>
      <c r="F36" s="1"/>
      <c r="G36" s="25"/>
      <c r="H36" s="23"/>
      <c r="I36" s="14"/>
      <c r="J36" s="1"/>
      <c r="K36" s="25"/>
      <c r="L36" s="23"/>
      <c r="M36" s="14"/>
    </row>
    <row r="37" spans="1:13" ht="20.100000000000001" customHeight="1" x14ac:dyDescent="0.5">
      <c r="A37" s="30" t="s">
        <v>11</v>
      </c>
      <c r="G37" s="29">
        <f>SUM(G28:G35)</f>
        <v>1740072002</v>
      </c>
      <c r="H37" s="15"/>
      <c r="I37" s="7">
        <f>SUM(I28:I35)</f>
        <v>1799502662</v>
      </c>
      <c r="K37" s="29">
        <f>SUM(K28:K35)</f>
        <v>1701712922</v>
      </c>
      <c r="L37" s="15"/>
      <c r="M37" s="7">
        <f>SUM(M28:M35)</f>
        <v>1765661412</v>
      </c>
    </row>
    <row r="38" spans="1:13" ht="8.1" customHeight="1" x14ac:dyDescent="0.5">
      <c r="A38" s="30"/>
      <c r="G38" s="26"/>
      <c r="K38" s="26"/>
    </row>
    <row r="39" spans="1:13" ht="20.100000000000001" customHeight="1" thickBot="1" x14ac:dyDescent="0.55000000000000004">
      <c r="A39" s="30" t="s">
        <v>12</v>
      </c>
      <c r="G39" s="35">
        <f>G24+G37</f>
        <v>3482212708</v>
      </c>
      <c r="I39" s="36">
        <f>I24+I37</f>
        <v>3447656082</v>
      </c>
      <c r="K39" s="35">
        <f>K24+K37</f>
        <v>2957097056</v>
      </c>
      <c r="M39" s="36">
        <f>M24+M37</f>
        <v>2857766747</v>
      </c>
    </row>
    <row r="40" spans="1:13" ht="20.100000000000001" customHeight="1" thickTop="1" x14ac:dyDescent="0.5">
      <c r="A40" s="30"/>
      <c r="E40" s="249"/>
      <c r="G40" s="12"/>
      <c r="I40" s="12"/>
      <c r="K40" s="12"/>
      <c r="M40" s="12"/>
    </row>
    <row r="41" spans="1:13" ht="22.5" customHeight="1" x14ac:dyDescent="0.5">
      <c r="A41" s="30"/>
      <c r="G41" s="12"/>
      <c r="I41" s="12"/>
      <c r="K41" s="12"/>
      <c r="M41" s="12"/>
    </row>
    <row r="42" spans="1:13" ht="4.5" customHeight="1" x14ac:dyDescent="0.5">
      <c r="A42" s="30"/>
      <c r="G42" s="12"/>
      <c r="I42" s="12"/>
      <c r="K42" s="12"/>
      <c r="M42" s="12"/>
    </row>
    <row r="43" spans="1:13" ht="20.100000000000001" customHeight="1" x14ac:dyDescent="0.5">
      <c r="A43" s="252" t="s">
        <v>13</v>
      </c>
      <c r="B43" s="252"/>
      <c r="C43" s="252"/>
      <c r="D43" s="252"/>
      <c r="E43" s="252"/>
      <c r="F43" s="252"/>
      <c r="G43" s="252"/>
      <c r="H43" s="252"/>
      <c r="I43" s="252"/>
      <c r="J43" s="252"/>
      <c r="K43" s="252"/>
      <c r="L43" s="252"/>
      <c r="M43" s="252"/>
    </row>
    <row r="44" spans="1:13" ht="11.25" customHeight="1" x14ac:dyDescent="0.5">
      <c r="A44" s="11"/>
      <c r="B44" s="11"/>
      <c r="C44" s="11"/>
      <c r="D44" s="11"/>
      <c r="F44" s="11"/>
      <c r="G44" s="11"/>
      <c r="H44" s="11"/>
      <c r="I44" s="11"/>
      <c r="J44" s="11"/>
      <c r="K44" s="11"/>
      <c r="L44" s="11"/>
      <c r="M44" s="11"/>
    </row>
    <row r="45" spans="1:13" ht="22.15" customHeight="1" x14ac:dyDescent="0.5">
      <c r="A45" s="37" t="s">
        <v>197</v>
      </c>
      <c r="B45" s="6"/>
      <c r="C45" s="6"/>
      <c r="D45" s="6"/>
      <c r="E45" s="38"/>
      <c r="F45" s="6"/>
      <c r="G45" s="7"/>
      <c r="H45" s="8"/>
      <c r="I45" s="7"/>
      <c r="J45" s="6"/>
      <c r="K45" s="7"/>
      <c r="L45" s="8"/>
      <c r="M45" s="7"/>
    </row>
    <row r="46" spans="1:13" ht="20.100000000000001" customHeight="1" x14ac:dyDescent="0.5">
      <c r="A46" s="1" t="str">
        <f>A1</f>
        <v>บริษัท อาร์ แอนด์ บี ฟู้ด ซัพพลาย จำกัด (มหาชน)</v>
      </c>
    </row>
    <row r="47" spans="1:13" ht="20.100000000000001" customHeight="1" x14ac:dyDescent="0.5">
      <c r="A47" s="30" t="s">
        <v>214</v>
      </c>
    </row>
    <row r="48" spans="1:13" s="9" customFormat="1" ht="20.100000000000001" customHeight="1" x14ac:dyDescent="0.5">
      <c r="A48" s="39" t="str">
        <f>+A3</f>
        <v>ณ วันที่ 30 กันยายน พ.ศ. 2562</v>
      </c>
      <c r="B48" s="6"/>
      <c r="C48" s="6"/>
      <c r="D48" s="6"/>
      <c r="E48" s="38"/>
      <c r="F48" s="6"/>
      <c r="G48" s="7"/>
      <c r="H48" s="8"/>
      <c r="I48" s="7"/>
      <c r="J48" s="6"/>
      <c r="K48" s="7"/>
      <c r="L48" s="8"/>
      <c r="M48" s="7"/>
    </row>
    <row r="49" spans="1:13" s="9" customFormat="1" ht="20.100000000000001" customHeight="1" x14ac:dyDescent="0.5">
      <c r="A49" s="40"/>
      <c r="E49" s="41"/>
      <c r="G49" s="12"/>
      <c r="H49" s="15"/>
      <c r="I49" s="12"/>
      <c r="K49" s="12"/>
      <c r="L49" s="15"/>
      <c r="M49" s="12"/>
    </row>
    <row r="50" spans="1:13" s="9" customFormat="1" ht="20.100000000000001" customHeight="1" x14ac:dyDescent="0.5">
      <c r="G50" s="251" t="s">
        <v>56</v>
      </c>
      <c r="H50" s="251"/>
      <c r="I50" s="251"/>
      <c r="K50" s="251" t="s">
        <v>69</v>
      </c>
      <c r="L50" s="251"/>
      <c r="M50" s="251"/>
    </row>
    <row r="51" spans="1:13" s="9" customFormat="1" ht="20.100000000000001" customHeight="1" x14ac:dyDescent="0.5">
      <c r="G51" s="14" t="s">
        <v>57</v>
      </c>
      <c r="H51" s="15"/>
      <c r="I51" s="16" t="s">
        <v>58</v>
      </c>
      <c r="K51" s="14" t="s">
        <v>57</v>
      </c>
      <c r="L51" s="15"/>
      <c r="M51" s="16" t="s">
        <v>58</v>
      </c>
    </row>
    <row r="52" spans="1:13" s="9" customFormat="1" ht="20.100000000000001" customHeight="1" x14ac:dyDescent="0.5">
      <c r="G52" s="16" t="s">
        <v>205</v>
      </c>
      <c r="H52" s="15"/>
      <c r="I52" s="16" t="s">
        <v>39</v>
      </c>
      <c r="K52" s="16" t="s">
        <v>205</v>
      </c>
      <c r="L52" s="15"/>
      <c r="M52" s="16" t="s">
        <v>39</v>
      </c>
    </row>
    <row r="53" spans="1:13" ht="20.100000000000001" customHeight="1" x14ac:dyDescent="0.5">
      <c r="A53" s="17"/>
      <c r="E53" s="18"/>
      <c r="F53" s="19"/>
      <c r="G53" s="16" t="s">
        <v>133</v>
      </c>
      <c r="H53" s="20"/>
      <c r="I53" s="16" t="s">
        <v>105</v>
      </c>
      <c r="J53" s="19"/>
      <c r="K53" s="16" t="s">
        <v>133</v>
      </c>
      <c r="L53" s="20"/>
      <c r="M53" s="16" t="s">
        <v>105</v>
      </c>
    </row>
    <row r="54" spans="1:13" ht="20.100000000000001" customHeight="1" x14ac:dyDescent="0.5">
      <c r="A54" s="17"/>
      <c r="E54" s="21" t="s">
        <v>1</v>
      </c>
      <c r="F54" s="1"/>
      <c r="G54" s="22" t="s">
        <v>2</v>
      </c>
      <c r="H54" s="23"/>
      <c r="I54" s="22" t="s">
        <v>2</v>
      </c>
      <c r="J54" s="1"/>
      <c r="K54" s="22" t="s">
        <v>2</v>
      </c>
      <c r="L54" s="23"/>
      <c r="M54" s="22" t="s">
        <v>2</v>
      </c>
    </row>
    <row r="55" spans="1:13" ht="6" customHeight="1" x14ac:dyDescent="0.5">
      <c r="A55" s="17"/>
      <c r="E55" s="24"/>
      <c r="F55" s="1"/>
      <c r="G55" s="25"/>
      <c r="H55" s="23"/>
      <c r="I55" s="14"/>
      <c r="J55" s="1"/>
      <c r="K55" s="25"/>
      <c r="L55" s="23"/>
      <c r="M55" s="14"/>
    </row>
    <row r="56" spans="1:13" ht="20.100000000000001" customHeight="1" x14ac:dyDescent="0.5">
      <c r="A56" s="19" t="s">
        <v>71</v>
      </c>
      <c r="E56" s="24"/>
      <c r="F56" s="1"/>
      <c r="G56" s="25"/>
      <c r="H56" s="23"/>
      <c r="I56" s="14"/>
      <c r="J56" s="1"/>
      <c r="K56" s="25"/>
      <c r="L56" s="23"/>
      <c r="M56" s="14"/>
    </row>
    <row r="57" spans="1:13" ht="6" customHeight="1" x14ac:dyDescent="0.5">
      <c r="A57" s="19"/>
      <c r="E57" s="24"/>
      <c r="F57" s="1"/>
      <c r="G57" s="25"/>
      <c r="H57" s="23"/>
      <c r="I57" s="14"/>
      <c r="J57" s="1"/>
      <c r="K57" s="25"/>
      <c r="L57" s="23"/>
      <c r="M57" s="14"/>
    </row>
    <row r="58" spans="1:13" ht="20.100000000000001" customHeight="1" x14ac:dyDescent="0.5">
      <c r="A58" s="19" t="s">
        <v>14</v>
      </c>
      <c r="G58" s="26"/>
      <c r="K58" s="26"/>
    </row>
    <row r="59" spans="1:13" ht="6" customHeight="1" x14ac:dyDescent="0.5">
      <c r="A59" s="19"/>
      <c r="G59" s="26"/>
      <c r="K59" s="26"/>
    </row>
    <row r="60" spans="1:13" ht="20.100000000000001" customHeight="1" x14ac:dyDescent="0.5">
      <c r="A60" s="2" t="s">
        <v>147</v>
      </c>
      <c r="E60" s="11">
        <v>16</v>
      </c>
      <c r="G60" s="26">
        <v>326000131</v>
      </c>
      <c r="I60" s="3">
        <v>225000000</v>
      </c>
      <c r="K60" s="26">
        <v>206000000</v>
      </c>
      <c r="M60" s="3">
        <v>115000000</v>
      </c>
    </row>
    <row r="61" spans="1:13" ht="20.100000000000001" customHeight="1" x14ac:dyDescent="0.5">
      <c r="A61" s="10" t="s">
        <v>15</v>
      </c>
      <c r="E61" s="11">
        <v>15</v>
      </c>
      <c r="G61" s="26">
        <v>316573074</v>
      </c>
      <c r="I61" s="3">
        <v>338264493</v>
      </c>
      <c r="K61" s="26">
        <v>248425748</v>
      </c>
      <c r="M61" s="3">
        <v>269187883</v>
      </c>
    </row>
    <row r="62" spans="1:13" ht="20.100000000000001" customHeight="1" x14ac:dyDescent="0.5">
      <c r="A62" s="42" t="s">
        <v>99</v>
      </c>
      <c r="B62" s="43"/>
      <c r="G62" s="26"/>
      <c r="K62" s="26"/>
    </row>
    <row r="63" spans="1:13" ht="20.100000000000001" customHeight="1" x14ac:dyDescent="0.5">
      <c r="A63" s="43" t="s">
        <v>127</v>
      </c>
      <c r="B63" s="43" t="s">
        <v>128</v>
      </c>
      <c r="E63" s="11">
        <v>16</v>
      </c>
      <c r="G63" s="26">
        <v>21746320</v>
      </c>
      <c r="I63" s="3">
        <v>27787306</v>
      </c>
      <c r="K63" s="26">
        <v>8140000</v>
      </c>
      <c r="M63" s="3">
        <v>14640000</v>
      </c>
    </row>
    <row r="64" spans="1:13" ht="20.100000000000001" customHeight="1" x14ac:dyDescent="0.5">
      <c r="A64" s="10" t="s">
        <v>98</v>
      </c>
      <c r="G64" s="26"/>
      <c r="K64" s="26"/>
    </row>
    <row r="65" spans="1:13" ht="20.100000000000001" customHeight="1" x14ac:dyDescent="0.5">
      <c r="A65" s="10" t="s">
        <v>127</v>
      </c>
      <c r="B65" s="2" t="s">
        <v>128</v>
      </c>
      <c r="E65" s="11">
        <v>16</v>
      </c>
      <c r="G65" s="26">
        <v>63107</v>
      </c>
      <c r="I65" s="3">
        <v>768137</v>
      </c>
      <c r="K65" s="26">
        <v>0</v>
      </c>
      <c r="M65" s="3">
        <v>642634</v>
      </c>
    </row>
    <row r="66" spans="1:13" ht="20.100000000000001" customHeight="1" x14ac:dyDescent="0.5">
      <c r="A66" s="2" t="s">
        <v>148</v>
      </c>
      <c r="G66" s="26"/>
      <c r="H66" s="15"/>
      <c r="K66" s="26"/>
    </row>
    <row r="67" spans="1:13" ht="20.100000000000001" customHeight="1" x14ac:dyDescent="0.5">
      <c r="B67" s="2" t="s">
        <v>166</v>
      </c>
      <c r="G67" s="26"/>
      <c r="H67" s="15"/>
      <c r="K67" s="26"/>
    </row>
    <row r="68" spans="1:13" ht="20.100000000000001" customHeight="1" x14ac:dyDescent="0.5">
      <c r="A68" s="2" t="s">
        <v>127</v>
      </c>
      <c r="B68" s="2" t="s">
        <v>167</v>
      </c>
      <c r="E68" s="11" t="s">
        <v>228</v>
      </c>
      <c r="G68" s="26">
        <v>141277537</v>
      </c>
      <c r="H68" s="15"/>
      <c r="I68" s="3">
        <v>34345854</v>
      </c>
      <c r="K68" s="26">
        <v>109458537</v>
      </c>
      <c r="M68" s="3">
        <v>10945854</v>
      </c>
    </row>
    <row r="69" spans="1:13" ht="20.100000000000001" customHeight="1" x14ac:dyDescent="0.5">
      <c r="A69" s="10" t="s">
        <v>37</v>
      </c>
      <c r="G69" s="26">
        <v>11071710</v>
      </c>
      <c r="H69" s="15"/>
      <c r="I69" s="3">
        <v>35358795</v>
      </c>
      <c r="K69" s="26">
        <v>9663216</v>
      </c>
      <c r="L69" s="15"/>
      <c r="M69" s="3">
        <v>31260820</v>
      </c>
    </row>
    <row r="70" spans="1:13" ht="20.100000000000001" customHeight="1" x14ac:dyDescent="0.5">
      <c r="A70" s="2" t="s">
        <v>16</v>
      </c>
      <c r="G70" s="29">
        <v>8093634</v>
      </c>
      <c r="I70" s="7">
        <v>8528839</v>
      </c>
      <c r="K70" s="29">
        <v>4633356</v>
      </c>
      <c r="L70" s="15"/>
      <c r="M70" s="7">
        <v>3929797</v>
      </c>
    </row>
    <row r="71" spans="1:13" ht="6" customHeight="1" x14ac:dyDescent="0.5">
      <c r="A71" s="17"/>
      <c r="E71" s="24"/>
      <c r="F71" s="1"/>
      <c r="G71" s="25"/>
      <c r="H71" s="23"/>
      <c r="I71" s="14"/>
      <c r="J71" s="1"/>
      <c r="K71" s="25"/>
      <c r="L71" s="23"/>
      <c r="M71" s="14"/>
    </row>
    <row r="72" spans="1:13" ht="20.100000000000001" customHeight="1" x14ac:dyDescent="0.5">
      <c r="A72" s="30" t="s">
        <v>17</v>
      </c>
      <c r="G72" s="29">
        <f>SUM(G60:G70)</f>
        <v>824825513</v>
      </c>
      <c r="I72" s="7">
        <f>SUM(I60:I70)</f>
        <v>670053424</v>
      </c>
      <c r="K72" s="29">
        <f>SUM(K60:K70)</f>
        <v>586320857</v>
      </c>
      <c r="M72" s="7">
        <f>SUM(M60:M70)</f>
        <v>445606988</v>
      </c>
    </row>
    <row r="73" spans="1:13" ht="20.100000000000001" customHeight="1" x14ac:dyDescent="0.5">
      <c r="A73" s="10"/>
      <c r="G73" s="26"/>
      <c r="K73" s="26"/>
    </row>
    <row r="74" spans="1:13" ht="20.100000000000001" customHeight="1" x14ac:dyDescent="0.5">
      <c r="A74" s="19" t="s">
        <v>18</v>
      </c>
      <c r="G74" s="26"/>
      <c r="K74" s="26"/>
    </row>
    <row r="75" spans="1:13" ht="6" customHeight="1" x14ac:dyDescent="0.5">
      <c r="A75" s="31"/>
      <c r="G75" s="26"/>
      <c r="K75" s="26"/>
    </row>
    <row r="76" spans="1:13" ht="20.100000000000001" customHeight="1" x14ac:dyDescent="0.5">
      <c r="A76" s="10" t="s">
        <v>38</v>
      </c>
      <c r="E76" s="11">
        <v>16</v>
      </c>
      <c r="G76" s="26">
        <v>59517217</v>
      </c>
      <c r="I76" s="3">
        <v>74267078</v>
      </c>
      <c r="K76" s="26">
        <v>15680000</v>
      </c>
      <c r="M76" s="3">
        <v>20160000</v>
      </c>
    </row>
    <row r="77" spans="1:13" ht="20.100000000000001" customHeight="1" x14ac:dyDescent="0.5">
      <c r="A77" s="10" t="s">
        <v>100</v>
      </c>
      <c r="E77" s="11">
        <v>16</v>
      </c>
      <c r="G77" s="26">
        <v>37412089</v>
      </c>
      <c r="I77" s="3">
        <v>34668442</v>
      </c>
      <c r="K77" s="26">
        <v>35187702</v>
      </c>
      <c r="M77" s="3">
        <v>32835396</v>
      </c>
    </row>
    <row r="78" spans="1:13" ht="20.100000000000001" customHeight="1" x14ac:dyDescent="0.5">
      <c r="A78" s="10" t="s">
        <v>168</v>
      </c>
      <c r="G78" s="26"/>
      <c r="K78" s="26"/>
    </row>
    <row r="79" spans="1:13" ht="20.100000000000001" customHeight="1" x14ac:dyDescent="0.5">
      <c r="B79" s="2" t="s">
        <v>169</v>
      </c>
      <c r="E79" s="11" t="s">
        <v>228</v>
      </c>
      <c r="G79" s="26">
        <v>413952463</v>
      </c>
      <c r="I79" s="3">
        <v>538434146</v>
      </c>
      <c r="K79" s="26">
        <v>339321463</v>
      </c>
      <c r="M79" s="3">
        <v>437834146</v>
      </c>
    </row>
    <row r="80" spans="1:13" ht="20.100000000000001" customHeight="1" x14ac:dyDescent="0.5">
      <c r="A80" s="2" t="s">
        <v>19</v>
      </c>
      <c r="E80" s="11">
        <v>17</v>
      </c>
      <c r="G80" s="29">
        <v>52862945</v>
      </c>
      <c r="I80" s="7">
        <v>38479660</v>
      </c>
      <c r="K80" s="29">
        <v>34229254</v>
      </c>
      <c r="M80" s="7">
        <v>24364512</v>
      </c>
    </row>
    <row r="81" spans="1:13" ht="6" customHeight="1" x14ac:dyDescent="0.5">
      <c r="A81" s="17"/>
      <c r="E81" s="24"/>
      <c r="F81" s="1"/>
      <c r="G81" s="25"/>
      <c r="H81" s="23"/>
      <c r="I81" s="14"/>
      <c r="J81" s="1"/>
      <c r="K81" s="25"/>
      <c r="L81" s="23"/>
      <c r="M81" s="14"/>
    </row>
    <row r="82" spans="1:13" ht="20.100000000000001" customHeight="1" x14ac:dyDescent="0.5">
      <c r="A82" s="31" t="s">
        <v>20</v>
      </c>
      <c r="G82" s="29">
        <f>SUM(G76:G80)</f>
        <v>563744714</v>
      </c>
      <c r="I82" s="7">
        <f>SUM(I76:I80)</f>
        <v>685849326</v>
      </c>
      <c r="K82" s="29">
        <f>SUM(K76:K80)</f>
        <v>424418419</v>
      </c>
      <c r="M82" s="7">
        <f>SUM(M76:M80)</f>
        <v>515194054</v>
      </c>
    </row>
    <row r="83" spans="1:13" ht="6" customHeight="1" x14ac:dyDescent="0.5">
      <c r="A83" s="27"/>
      <c r="G83" s="26"/>
      <c r="K83" s="26"/>
    </row>
    <row r="84" spans="1:13" ht="20.100000000000001" customHeight="1" x14ac:dyDescent="0.5">
      <c r="A84" s="31" t="s">
        <v>21</v>
      </c>
      <c r="G84" s="29">
        <f>G72+G82</f>
        <v>1388570227</v>
      </c>
      <c r="I84" s="7">
        <f>I72+I82</f>
        <v>1355902750</v>
      </c>
      <c r="K84" s="29">
        <f>K72+K82</f>
        <v>1010739276</v>
      </c>
      <c r="M84" s="7">
        <f>M72+M82</f>
        <v>960801042</v>
      </c>
    </row>
    <row r="85" spans="1:13" ht="12" customHeight="1" x14ac:dyDescent="0.5">
      <c r="A85" s="31"/>
      <c r="G85" s="12"/>
      <c r="I85" s="12"/>
      <c r="K85" s="12"/>
      <c r="M85" s="12"/>
    </row>
    <row r="86" spans="1:13" ht="12" customHeight="1" x14ac:dyDescent="0.5">
      <c r="A86" s="31"/>
      <c r="E86" s="249"/>
      <c r="G86" s="12"/>
      <c r="I86" s="12"/>
      <c r="K86" s="12"/>
      <c r="M86" s="12"/>
    </row>
    <row r="87" spans="1:13" ht="23.25" customHeight="1" x14ac:dyDescent="0.5">
      <c r="A87" s="31"/>
      <c r="G87" s="12"/>
      <c r="I87" s="12"/>
      <c r="K87" s="12"/>
      <c r="M87" s="12"/>
    </row>
    <row r="88" spans="1:13" ht="23.25" customHeight="1" x14ac:dyDescent="0.5">
      <c r="A88" s="31"/>
      <c r="G88" s="12"/>
      <c r="I88" s="12"/>
      <c r="K88" s="12"/>
      <c r="M88" s="12"/>
    </row>
    <row r="89" spans="1:13" ht="20.100000000000001" customHeight="1" x14ac:dyDescent="0.5">
      <c r="A89" s="31"/>
      <c r="G89" s="12"/>
      <c r="I89" s="12"/>
      <c r="K89" s="12"/>
      <c r="M89" s="12"/>
    </row>
    <row r="90" spans="1:13" ht="22.15" customHeight="1" x14ac:dyDescent="0.5">
      <c r="A90" s="37" t="s">
        <v>197</v>
      </c>
      <c r="B90" s="6"/>
      <c r="C90" s="6"/>
      <c r="D90" s="6"/>
      <c r="E90" s="38"/>
      <c r="F90" s="6"/>
      <c r="G90" s="7"/>
      <c r="H90" s="8"/>
      <c r="I90" s="7"/>
      <c r="J90" s="6"/>
      <c r="K90" s="7"/>
      <c r="L90" s="8"/>
      <c r="M90" s="7"/>
    </row>
    <row r="91" spans="1:13" ht="20.100000000000001" customHeight="1" x14ac:dyDescent="0.5">
      <c r="A91" s="1" t="str">
        <f>A1</f>
        <v>บริษัท อาร์ แอนด์ บี ฟู้ด ซัพพลาย จำกัด (มหาชน)</v>
      </c>
      <c r="G91" s="12"/>
      <c r="I91" s="12"/>
      <c r="K91" s="12"/>
      <c r="M91" s="12"/>
    </row>
    <row r="92" spans="1:13" ht="20.100000000000001" customHeight="1" x14ac:dyDescent="0.5">
      <c r="A92" s="30" t="s">
        <v>214</v>
      </c>
      <c r="G92" s="12"/>
      <c r="I92" s="12"/>
      <c r="K92" s="12"/>
      <c r="M92" s="12"/>
    </row>
    <row r="93" spans="1:13" ht="20.100000000000001" customHeight="1" x14ac:dyDescent="0.5">
      <c r="A93" s="39" t="str">
        <f>A48</f>
        <v>ณ วันที่ 30 กันยายน พ.ศ. 2562</v>
      </c>
      <c r="B93" s="6"/>
      <c r="C93" s="6"/>
      <c r="D93" s="6"/>
      <c r="E93" s="38"/>
      <c r="F93" s="6"/>
      <c r="G93" s="7"/>
      <c r="H93" s="8"/>
      <c r="I93" s="7"/>
      <c r="J93" s="6"/>
      <c r="K93" s="7"/>
      <c r="L93" s="8"/>
      <c r="M93" s="7"/>
    </row>
    <row r="94" spans="1:13" ht="20.100000000000001" customHeight="1" x14ac:dyDescent="0.5">
      <c r="A94" s="44"/>
      <c r="B94" s="9"/>
      <c r="C94" s="9"/>
      <c r="D94" s="9"/>
      <c r="E94" s="41"/>
      <c r="F94" s="9"/>
      <c r="G94" s="12"/>
      <c r="H94" s="15"/>
      <c r="I94" s="12"/>
      <c r="J94" s="9"/>
      <c r="K94" s="12"/>
      <c r="L94" s="15"/>
      <c r="M94" s="12"/>
    </row>
    <row r="95" spans="1:13" ht="20.100000000000001" customHeight="1" x14ac:dyDescent="0.5">
      <c r="A95" s="44"/>
      <c r="B95" s="9"/>
      <c r="C95" s="9"/>
      <c r="D95" s="9"/>
      <c r="E95" s="9"/>
      <c r="F95" s="9"/>
      <c r="G95" s="251" t="s">
        <v>56</v>
      </c>
      <c r="H95" s="251"/>
      <c r="I95" s="251"/>
      <c r="J95" s="9"/>
      <c r="K95" s="251" t="s">
        <v>69</v>
      </c>
      <c r="L95" s="251"/>
      <c r="M95" s="251"/>
    </row>
    <row r="96" spans="1:13" ht="20.100000000000001" customHeight="1" x14ac:dyDescent="0.5">
      <c r="A96" s="44"/>
      <c r="B96" s="9"/>
      <c r="C96" s="9"/>
      <c r="D96" s="9"/>
      <c r="E96" s="9"/>
      <c r="F96" s="9"/>
      <c r="G96" s="14" t="s">
        <v>57</v>
      </c>
      <c r="H96" s="15"/>
      <c r="I96" s="16" t="s">
        <v>58</v>
      </c>
      <c r="J96" s="9"/>
      <c r="K96" s="14" t="s">
        <v>57</v>
      </c>
      <c r="L96" s="15"/>
      <c r="M96" s="16" t="s">
        <v>58</v>
      </c>
    </row>
    <row r="97" spans="1:13" ht="20.100000000000001" customHeight="1" x14ac:dyDescent="0.5">
      <c r="A97" s="44"/>
      <c r="B97" s="9"/>
      <c r="C97" s="9"/>
      <c r="D97" s="9"/>
      <c r="E97" s="9"/>
      <c r="F97" s="9"/>
      <c r="G97" s="16" t="s">
        <v>205</v>
      </c>
      <c r="H97" s="15"/>
      <c r="I97" s="16" t="s">
        <v>39</v>
      </c>
      <c r="J97" s="9"/>
      <c r="K97" s="16" t="s">
        <v>205</v>
      </c>
      <c r="L97" s="15"/>
      <c r="M97" s="16" t="s">
        <v>39</v>
      </c>
    </row>
    <row r="98" spans="1:13" ht="20.100000000000001" customHeight="1" x14ac:dyDescent="0.5">
      <c r="A98" s="31"/>
      <c r="E98" s="18"/>
      <c r="F98" s="19"/>
      <c r="G98" s="16" t="s">
        <v>133</v>
      </c>
      <c r="H98" s="20"/>
      <c r="I98" s="16" t="s">
        <v>105</v>
      </c>
      <c r="J98" s="19"/>
      <c r="K98" s="16" t="s">
        <v>133</v>
      </c>
      <c r="L98" s="20"/>
      <c r="M98" s="16" t="s">
        <v>105</v>
      </c>
    </row>
    <row r="99" spans="1:13" ht="20.100000000000001" customHeight="1" x14ac:dyDescent="0.5">
      <c r="A99" s="31"/>
      <c r="E99" s="21" t="s">
        <v>1</v>
      </c>
      <c r="F99" s="1"/>
      <c r="G99" s="22" t="s">
        <v>2</v>
      </c>
      <c r="H99" s="23"/>
      <c r="I99" s="22" t="s">
        <v>2</v>
      </c>
      <c r="J99" s="1"/>
      <c r="K99" s="22" t="s">
        <v>2</v>
      </c>
      <c r="L99" s="23"/>
      <c r="M99" s="22" t="s">
        <v>2</v>
      </c>
    </row>
    <row r="100" spans="1:13" ht="6" customHeight="1" x14ac:dyDescent="0.5">
      <c r="A100" s="31"/>
      <c r="E100" s="24"/>
      <c r="F100" s="1"/>
      <c r="G100" s="25"/>
      <c r="H100" s="23"/>
      <c r="I100" s="14"/>
      <c r="J100" s="1"/>
      <c r="K100" s="25"/>
      <c r="L100" s="23"/>
      <c r="M100" s="14"/>
    </row>
    <row r="101" spans="1:13" ht="20.100000000000001" customHeight="1" x14ac:dyDescent="0.5">
      <c r="A101" s="19" t="s">
        <v>72</v>
      </c>
      <c r="G101" s="26"/>
      <c r="K101" s="26"/>
    </row>
    <row r="102" spans="1:13" ht="6" customHeight="1" x14ac:dyDescent="0.5">
      <c r="A102" s="31"/>
      <c r="G102" s="26"/>
      <c r="K102" s="26"/>
    </row>
    <row r="103" spans="1:13" ht="20.100000000000001" customHeight="1" x14ac:dyDescent="0.5">
      <c r="A103" s="27" t="s">
        <v>22</v>
      </c>
      <c r="E103" s="41"/>
      <c r="G103" s="26"/>
      <c r="K103" s="26"/>
    </row>
    <row r="104" spans="1:13" ht="20.100000000000001" customHeight="1" x14ac:dyDescent="0.5">
      <c r="A104" s="27"/>
      <c r="B104" s="27" t="s">
        <v>23</v>
      </c>
      <c r="E104" s="41"/>
      <c r="G104" s="26"/>
      <c r="K104" s="26"/>
    </row>
    <row r="105" spans="1:13" ht="20.100000000000001" customHeight="1" x14ac:dyDescent="0.5">
      <c r="A105" s="27"/>
      <c r="B105" s="27"/>
      <c r="C105" s="2" t="s">
        <v>138</v>
      </c>
      <c r="E105" s="41"/>
      <c r="G105" s="26"/>
      <c r="K105" s="26"/>
    </row>
    <row r="106" spans="1:13" ht="20.100000000000001" customHeight="1" thickBot="1" x14ac:dyDescent="0.55000000000000004">
      <c r="A106" s="27"/>
      <c r="B106" s="27"/>
      <c r="D106" s="43" t="s">
        <v>139</v>
      </c>
      <c r="E106" s="41"/>
      <c r="G106" s="35">
        <v>2000000000</v>
      </c>
      <c r="I106" s="36">
        <v>2000000000</v>
      </c>
      <c r="K106" s="35">
        <v>2000000000</v>
      </c>
      <c r="M106" s="36">
        <v>2000000000</v>
      </c>
    </row>
    <row r="107" spans="1:13" ht="6" customHeight="1" thickTop="1" x14ac:dyDescent="0.5">
      <c r="B107" s="27"/>
      <c r="E107" s="9"/>
      <c r="G107" s="26"/>
      <c r="K107" s="26"/>
    </row>
    <row r="108" spans="1:13" ht="20.100000000000001" customHeight="1" x14ac:dyDescent="0.5">
      <c r="B108" s="27" t="s">
        <v>73</v>
      </c>
      <c r="E108" s="9"/>
      <c r="G108" s="45"/>
      <c r="H108" s="46"/>
      <c r="I108" s="47"/>
      <c r="K108" s="45"/>
      <c r="L108" s="46"/>
      <c r="M108" s="47"/>
    </row>
    <row r="109" spans="1:13" ht="20.100000000000001" customHeight="1" x14ac:dyDescent="0.5">
      <c r="B109" s="27"/>
      <c r="C109" s="43" t="s">
        <v>140</v>
      </c>
      <c r="E109" s="9"/>
      <c r="G109" s="26"/>
      <c r="K109" s="26"/>
    </row>
    <row r="110" spans="1:13" ht="20.100000000000001" customHeight="1" x14ac:dyDescent="0.5">
      <c r="B110" s="27"/>
      <c r="D110" s="2" t="s">
        <v>141</v>
      </c>
      <c r="E110" s="41">
        <v>19</v>
      </c>
      <c r="G110" s="28">
        <v>1480000000</v>
      </c>
      <c r="I110" s="12">
        <v>1480000000</v>
      </c>
      <c r="K110" s="26">
        <v>1480000000</v>
      </c>
      <c r="M110" s="3">
        <v>1480000000</v>
      </c>
    </row>
    <row r="111" spans="1:13" ht="20.100000000000001" customHeight="1" x14ac:dyDescent="0.5">
      <c r="A111" s="2" t="s">
        <v>101</v>
      </c>
      <c r="B111" s="27"/>
      <c r="E111" s="41">
        <v>19</v>
      </c>
      <c r="G111" s="28">
        <v>93663209</v>
      </c>
      <c r="I111" s="12">
        <v>93663209</v>
      </c>
      <c r="K111" s="28">
        <v>93663209</v>
      </c>
      <c r="M111" s="12">
        <v>93663209</v>
      </c>
    </row>
    <row r="112" spans="1:13" ht="20.100000000000001" customHeight="1" x14ac:dyDescent="0.5">
      <c r="A112" s="2" t="s">
        <v>170</v>
      </c>
      <c r="B112" s="27"/>
      <c r="E112" s="41"/>
      <c r="G112" s="28"/>
      <c r="I112" s="12"/>
      <c r="K112" s="28"/>
      <c r="M112" s="12"/>
    </row>
    <row r="113" spans="1:13" ht="20.100000000000001" customHeight="1" x14ac:dyDescent="0.5">
      <c r="B113" s="27" t="s">
        <v>153</v>
      </c>
      <c r="E113" s="41"/>
      <c r="G113" s="26">
        <v>94712575</v>
      </c>
      <c r="I113" s="3">
        <v>94712575</v>
      </c>
      <c r="K113" s="26">
        <v>0</v>
      </c>
      <c r="M113" s="3">
        <v>0</v>
      </c>
    </row>
    <row r="114" spans="1:13" ht="20.100000000000001" customHeight="1" x14ac:dyDescent="0.5">
      <c r="A114" s="10" t="s">
        <v>24</v>
      </c>
      <c r="E114" s="41"/>
      <c r="G114" s="26"/>
      <c r="H114" s="15"/>
      <c r="K114" s="26"/>
      <c r="L114" s="15"/>
    </row>
    <row r="115" spans="1:13" ht="20.100000000000001" customHeight="1" x14ac:dyDescent="0.5">
      <c r="A115" s="42"/>
      <c r="B115" s="43" t="s">
        <v>142</v>
      </c>
      <c r="C115" s="43"/>
      <c r="D115" s="43"/>
      <c r="E115" s="41"/>
      <c r="G115" s="26"/>
      <c r="H115" s="15"/>
      <c r="K115" s="26"/>
      <c r="L115" s="15"/>
    </row>
    <row r="116" spans="1:13" ht="20.100000000000001" customHeight="1" x14ac:dyDescent="0.5">
      <c r="A116" s="42"/>
      <c r="B116" s="43"/>
      <c r="C116" s="43" t="s">
        <v>203</v>
      </c>
      <c r="D116" s="43"/>
      <c r="E116" s="41">
        <v>20</v>
      </c>
      <c r="G116" s="26">
        <v>90500000</v>
      </c>
      <c r="H116" s="15"/>
      <c r="I116" s="3">
        <v>77000000</v>
      </c>
      <c r="K116" s="26">
        <v>90500000</v>
      </c>
      <c r="L116" s="15"/>
      <c r="M116" s="3">
        <v>77000000</v>
      </c>
    </row>
    <row r="117" spans="1:13" ht="20.100000000000001" customHeight="1" x14ac:dyDescent="0.5">
      <c r="A117" s="10"/>
      <c r="B117" s="2" t="s">
        <v>25</v>
      </c>
      <c r="E117" s="41"/>
      <c r="G117" s="26">
        <v>344509077</v>
      </c>
      <c r="I117" s="12">
        <v>350502734</v>
      </c>
      <c r="J117" s="9"/>
      <c r="K117" s="26">
        <v>282194571</v>
      </c>
      <c r="L117" s="48"/>
      <c r="M117" s="12">
        <v>246302496</v>
      </c>
    </row>
    <row r="118" spans="1:13" ht="20.100000000000001" customHeight="1" x14ac:dyDescent="0.5">
      <c r="A118" s="10" t="s">
        <v>60</v>
      </c>
      <c r="E118" s="41"/>
      <c r="G118" s="29">
        <f>'T9'!O31</f>
        <v>-8301024</v>
      </c>
      <c r="I118" s="7">
        <v>-3046750</v>
      </c>
      <c r="K118" s="29">
        <v>0</v>
      </c>
      <c r="L118" s="48"/>
      <c r="M118" s="7">
        <v>0</v>
      </c>
    </row>
    <row r="119" spans="1:13" ht="6" customHeight="1" x14ac:dyDescent="0.5">
      <c r="A119" s="30"/>
      <c r="E119" s="41"/>
      <c r="G119" s="26"/>
      <c r="K119" s="26"/>
    </row>
    <row r="120" spans="1:13" ht="20.100000000000001" customHeight="1" x14ac:dyDescent="0.4">
      <c r="A120" s="49" t="s">
        <v>74</v>
      </c>
      <c r="E120" s="41"/>
      <c r="G120" s="28">
        <f>SUM(G110:G118)</f>
        <v>2095083837</v>
      </c>
      <c r="I120" s="12">
        <f>SUM(I110:I118)</f>
        <v>2092831768</v>
      </c>
      <c r="K120" s="28">
        <f>SUM(K110:K118)</f>
        <v>1946357780</v>
      </c>
      <c r="M120" s="12">
        <f>SUM(M110:M118)</f>
        <v>1896965705</v>
      </c>
    </row>
    <row r="121" spans="1:13" ht="20.100000000000001" customHeight="1" x14ac:dyDescent="0.5">
      <c r="A121" s="10"/>
      <c r="B121" s="2" t="s">
        <v>63</v>
      </c>
      <c r="E121" s="41"/>
      <c r="G121" s="50">
        <f>'T9'!S31</f>
        <v>-1441356</v>
      </c>
      <c r="I121" s="7">
        <v>-1078436</v>
      </c>
      <c r="K121" s="29">
        <v>0</v>
      </c>
      <c r="M121" s="7">
        <v>0</v>
      </c>
    </row>
    <row r="122" spans="1:13" ht="6" customHeight="1" x14ac:dyDescent="0.5">
      <c r="A122" s="30"/>
      <c r="E122" s="41"/>
      <c r="G122" s="26"/>
      <c r="K122" s="26"/>
    </row>
    <row r="123" spans="1:13" ht="20.100000000000001" customHeight="1" x14ac:dyDescent="0.5">
      <c r="A123" s="19" t="s">
        <v>103</v>
      </c>
      <c r="G123" s="29">
        <f>SUM(G120:G121)</f>
        <v>2093642481</v>
      </c>
      <c r="I123" s="7">
        <f>SUM(I120:I121)</f>
        <v>2091753332</v>
      </c>
      <c r="K123" s="29">
        <f>SUM(K120:K121)</f>
        <v>1946357780</v>
      </c>
      <c r="M123" s="7">
        <f>SUM(M120:M121)</f>
        <v>1896965705</v>
      </c>
    </row>
    <row r="124" spans="1:13" ht="6" customHeight="1" x14ac:dyDescent="0.5">
      <c r="B124" s="27"/>
      <c r="G124" s="26"/>
      <c r="K124" s="26"/>
    </row>
    <row r="125" spans="1:13" ht="20.100000000000001" customHeight="1" thickBot="1" x14ac:dyDescent="0.55000000000000004">
      <c r="A125" s="1" t="s">
        <v>104</v>
      </c>
      <c r="G125" s="35">
        <f>G84+G123</f>
        <v>3482212708</v>
      </c>
      <c r="I125" s="36">
        <f>I84+I123</f>
        <v>3447656082</v>
      </c>
      <c r="K125" s="35">
        <f>K84+K123</f>
        <v>2957097056</v>
      </c>
      <c r="M125" s="36">
        <f>M84+M123</f>
        <v>2857766747</v>
      </c>
    </row>
    <row r="126" spans="1:13" ht="20.100000000000001" customHeight="1" thickTop="1" x14ac:dyDescent="0.5">
      <c r="A126" s="1"/>
      <c r="E126" s="250"/>
      <c r="G126" s="12"/>
      <c r="I126" s="12"/>
      <c r="K126" s="12"/>
      <c r="M126" s="12"/>
    </row>
    <row r="127" spans="1:13" ht="20.100000000000001" customHeight="1" x14ac:dyDescent="0.5">
      <c r="A127" s="1"/>
      <c r="E127" s="250"/>
      <c r="G127" s="12"/>
      <c r="I127" s="12"/>
      <c r="K127" s="12"/>
      <c r="M127" s="12"/>
    </row>
    <row r="128" spans="1:13" ht="20.100000000000001" customHeight="1" x14ac:dyDescent="0.5">
      <c r="A128" s="1"/>
      <c r="E128" s="250"/>
      <c r="G128" s="12"/>
      <c r="I128" s="12"/>
      <c r="K128" s="12"/>
      <c r="M128" s="12"/>
    </row>
    <row r="129" spans="1:13" ht="20.100000000000001" customHeight="1" x14ac:dyDescent="0.5">
      <c r="A129" s="1"/>
      <c r="E129" s="250"/>
      <c r="G129" s="12"/>
      <c r="I129" s="12"/>
      <c r="K129" s="12"/>
      <c r="M129" s="12"/>
    </row>
    <row r="130" spans="1:13" ht="20.100000000000001" customHeight="1" x14ac:dyDescent="0.5">
      <c r="A130" s="1"/>
      <c r="E130" s="250"/>
      <c r="G130" s="12"/>
      <c r="I130" s="12"/>
      <c r="K130" s="12"/>
      <c r="M130" s="12"/>
    </row>
    <row r="131" spans="1:13" ht="20.100000000000001" customHeight="1" x14ac:dyDescent="0.5">
      <c r="A131" s="1"/>
      <c r="E131" s="250"/>
      <c r="G131" s="12"/>
      <c r="I131" s="12"/>
      <c r="K131" s="12"/>
      <c r="M131" s="12"/>
    </row>
    <row r="132" spans="1:13" ht="20.100000000000001" customHeight="1" x14ac:dyDescent="0.5">
      <c r="A132" s="1"/>
      <c r="E132" s="250"/>
      <c r="G132" s="12"/>
      <c r="I132" s="12"/>
      <c r="K132" s="12"/>
      <c r="M132" s="12"/>
    </row>
    <row r="133" spans="1:13" ht="20.100000000000001" customHeight="1" x14ac:dyDescent="0.5">
      <c r="A133" s="1"/>
      <c r="E133" s="250"/>
      <c r="G133" s="12"/>
      <c r="I133" s="12"/>
      <c r="K133" s="12"/>
      <c r="M133" s="12"/>
    </row>
    <row r="134" spans="1:13" ht="22.15" customHeight="1" x14ac:dyDescent="0.5">
      <c r="A134" s="37" t="s">
        <v>197</v>
      </c>
      <c r="B134" s="6"/>
      <c r="C134" s="6"/>
      <c r="D134" s="6"/>
      <c r="E134" s="38"/>
      <c r="F134" s="6"/>
      <c r="G134" s="7"/>
      <c r="H134" s="8"/>
      <c r="I134" s="7"/>
      <c r="J134" s="6"/>
      <c r="K134" s="7"/>
      <c r="L134" s="8"/>
      <c r="M134" s="7"/>
    </row>
  </sheetData>
  <mergeCells count="7">
    <mergeCell ref="G95:I95"/>
    <mergeCell ref="K95:M95"/>
    <mergeCell ref="G5:I5"/>
    <mergeCell ref="K5:M5"/>
    <mergeCell ref="A43:M43"/>
    <mergeCell ref="G50:I50"/>
    <mergeCell ref="K50:M50"/>
  </mergeCells>
  <pageMargins left="0.8" right="0.5" top="0.5" bottom="0.6" header="0.49" footer="0.4"/>
  <pageSetup paperSize="9" scale="98" firstPageNumber="2" fitToHeight="0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2" manualBreakCount="2">
    <brk id="45" max="16383" man="1"/>
    <brk id="9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N95"/>
  <sheetViews>
    <sheetView view="pageBreakPreview" topLeftCell="A58" zoomScaleNormal="85" zoomScaleSheetLayoutView="100" workbookViewId="0">
      <selection activeCell="D62" sqref="D62"/>
    </sheetView>
  </sheetViews>
  <sheetFormatPr defaultColWidth="10.42578125" defaultRowHeight="21.6" customHeight="1" x14ac:dyDescent="0.5"/>
  <cols>
    <col min="1" max="3" width="1.5703125" style="43" customWidth="1"/>
    <col min="4" max="4" width="26.7109375" style="43" customWidth="1"/>
    <col min="5" max="5" width="6.5703125" style="52" customWidth="1"/>
    <col min="6" max="6" width="0.7109375" style="43" customWidth="1"/>
    <col min="7" max="7" width="13.42578125" style="114" customWidth="1"/>
    <col min="8" max="8" width="0.7109375" style="152" customWidth="1"/>
    <col min="9" max="9" width="13.42578125" style="114" customWidth="1"/>
    <col min="10" max="10" width="0.7109375" style="43" customWidth="1"/>
    <col min="11" max="11" width="13.42578125" style="114" customWidth="1"/>
    <col min="12" max="12" width="0.7109375" style="152" customWidth="1"/>
    <col min="13" max="13" width="13.42578125" style="114" customWidth="1"/>
    <col min="14" max="16384" width="10.42578125" style="43"/>
  </cols>
  <sheetData>
    <row r="1" spans="1:14" s="119" customFormat="1" ht="21.6" customHeight="1" x14ac:dyDescent="0.5">
      <c r="A1" s="121" t="s">
        <v>136</v>
      </c>
      <c r="E1" s="89"/>
      <c r="G1" s="79"/>
      <c r="H1" s="149"/>
      <c r="I1" s="79"/>
      <c r="K1" s="79"/>
      <c r="L1" s="149"/>
      <c r="M1" s="79"/>
    </row>
    <row r="2" spans="1:14" s="119" customFormat="1" ht="21.6" customHeight="1" x14ac:dyDescent="0.5">
      <c r="A2" s="139" t="s">
        <v>149</v>
      </c>
      <c r="E2" s="89"/>
      <c r="G2" s="79"/>
      <c r="H2" s="149"/>
      <c r="I2" s="79"/>
      <c r="K2" s="79"/>
      <c r="L2" s="149"/>
      <c r="M2" s="79"/>
    </row>
    <row r="3" spans="1:14" s="119" customFormat="1" ht="21.6" customHeight="1" x14ac:dyDescent="0.5">
      <c r="A3" s="125" t="s">
        <v>206</v>
      </c>
      <c r="B3" s="127"/>
      <c r="C3" s="127"/>
      <c r="D3" s="127"/>
      <c r="E3" s="117"/>
      <c r="F3" s="127"/>
      <c r="G3" s="88"/>
      <c r="H3" s="150"/>
      <c r="I3" s="88"/>
      <c r="J3" s="127"/>
      <c r="K3" s="88"/>
      <c r="L3" s="150"/>
      <c r="M3" s="88"/>
    </row>
    <row r="4" spans="1:14" s="119" customFormat="1" ht="21" customHeight="1" x14ac:dyDescent="0.5">
      <c r="A4" s="151"/>
      <c r="E4" s="89"/>
      <c r="G4" s="79"/>
      <c r="H4" s="149"/>
      <c r="I4" s="79"/>
      <c r="K4" s="79"/>
      <c r="L4" s="149"/>
      <c r="M4" s="79"/>
    </row>
    <row r="5" spans="1:14" s="158" customFormat="1" ht="21" customHeight="1" x14ac:dyDescent="0.5">
      <c r="A5" s="157"/>
      <c r="E5" s="159"/>
      <c r="G5" s="253" t="s">
        <v>56</v>
      </c>
      <c r="H5" s="253"/>
      <c r="I5" s="253"/>
      <c r="J5" s="160"/>
      <c r="K5" s="253" t="s">
        <v>69</v>
      </c>
      <c r="L5" s="253"/>
      <c r="M5" s="253"/>
    </row>
    <row r="6" spans="1:14" s="158" customFormat="1" ht="21" customHeight="1" x14ac:dyDescent="0.5">
      <c r="A6" s="157"/>
      <c r="E6" s="159"/>
      <c r="G6" s="161" t="s">
        <v>57</v>
      </c>
      <c r="H6" s="162"/>
      <c r="I6" s="161" t="s">
        <v>57</v>
      </c>
      <c r="J6" s="161"/>
      <c r="K6" s="161" t="s">
        <v>57</v>
      </c>
      <c r="L6" s="161"/>
      <c r="M6" s="161" t="s">
        <v>57</v>
      </c>
    </row>
    <row r="7" spans="1:14" s="158" customFormat="1" ht="21" customHeight="1" x14ac:dyDescent="0.5">
      <c r="A7" s="157"/>
      <c r="E7" s="159"/>
      <c r="G7" s="161" t="s">
        <v>205</v>
      </c>
      <c r="H7" s="163"/>
      <c r="I7" s="161" t="s">
        <v>205</v>
      </c>
      <c r="J7" s="161"/>
      <c r="K7" s="161" t="s">
        <v>205</v>
      </c>
      <c r="L7" s="161"/>
      <c r="M7" s="161" t="s">
        <v>205</v>
      </c>
    </row>
    <row r="8" spans="1:14" s="164" customFormat="1" ht="21" customHeight="1" x14ac:dyDescent="0.5">
      <c r="E8" s="165"/>
      <c r="F8" s="166"/>
      <c r="G8" s="161" t="s">
        <v>133</v>
      </c>
      <c r="H8" s="167"/>
      <c r="I8" s="161" t="s">
        <v>105</v>
      </c>
      <c r="J8" s="166"/>
      <c r="K8" s="161" t="s">
        <v>133</v>
      </c>
      <c r="L8" s="167"/>
      <c r="M8" s="161" t="s">
        <v>105</v>
      </c>
    </row>
    <row r="9" spans="1:14" s="164" customFormat="1" ht="21" customHeight="1" x14ac:dyDescent="0.5">
      <c r="E9" s="165"/>
      <c r="F9" s="166"/>
      <c r="G9" s="169" t="s">
        <v>2</v>
      </c>
      <c r="H9" s="170"/>
      <c r="I9" s="169" t="s">
        <v>2</v>
      </c>
      <c r="J9" s="166"/>
      <c r="K9" s="169" t="s">
        <v>2</v>
      </c>
      <c r="L9" s="170"/>
      <c r="M9" s="169" t="s">
        <v>2</v>
      </c>
    </row>
    <row r="10" spans="1:14" s="164" customFormat="1" ht="8.1" customHeight="1" x14ac:dyDescent="0.5">
      <c r="A10" s="166"/>
      <c r="E10" s="171"/>
      <c r="G10" s="172"/>
      <c r="H10" s="173"/>
      <c r="I10" s="174"/>
      <c r="K10" s="172"/>
      <c r="L10" s="173"/>
      <c r="M10" s="174"/>
    </row>
    <row r="11" spans="1:14" s="164" customFormat="1" ht="21" customHeight="1" x14ac:dyDescent="0.5">
      <c r="A11" s="164" t="s">
        <v>129</v>
      </c>
      <c r="E11" s="171"/>
      <c r="G11" s="175">
        <v>668360223</v>
      </c>
      <c r="H11" s="173"/>
      <c r="I11" s="176">
        <v>655546710</v>
      </c>
      <c r="J11" s="173"/>
      <c r="K11" s="175">
        <v>502890136</v>
      </c>
      <c r="M11" s="176">
        <v>458749015</v>
      </c>
      <c r="N11" s="177"/>
    </row>
    <row r="12" spans="1:14" s="164" customFormat="1" ht="21" customHeight="1" x14ac:dyDescent="0.5">
      <c r="A12" s="164" t="s">
        <v>109</v>
      </c>
      <c r="E12" s="171"/>
      <c r="G12" s="178">
        <v>17708576</v>
      </c>
      <c r="H12" s="173"/>
      <c r="I12" s="179">
        <v>24398745</v>
      </c>
      <c r="J12" s="173"/>
      <c r="K12" s="178">
        <v>0</v>
      </c>
      <c r="M12" s="179">
        <v>0</v>
      </c>
    </row>
    <row r="13" spans="1:14" s="164" customFormat="1" ht="8.1" customHeight="1" x14ac:dyDescent="0.5">
      <c r="A13" s="180"/>
      <c r="E13" s="171"/>
      <c r="G13" s="175"/>
      <c r="H13" s="173"/>
      <c r="I13" s="176"/>
      <c r="J13" s="173"/>
      <c r="K13" s="175"/>
      <c r="M13" s="176"/>
    </row>
    <row r="14" spans="1:14" s="164" customFormat="1" ht="21" customHeight="1" x14ac:dyDescent="0.5">
      <c r="A14" s="181" t="s">
        <v>117</v>
      </c>
      <c r="E14" s="171"/>
      <c r="G14" s="178">
        <f>SUM(G11:G12)</f>
        <v>686068799</v>
      </c>
      <c r="H14" s="173"/>
      <c r="I14" s="179">
        <f>SUM(I11:I12)</f>
        <v>679945455</v>
      </c>
      <c r="J14" s="173"/>
      <c r="K14" s="178">
        <f>SUM(K11:K12)</f>
        <v>502890136</v>
      </c>
      <c r="M14" s="179">
        <f>SUM(M11:M12)</f>
        <v>458749015</v>
      </c>
    </row>
    <row r="15" spans="1:14" s="164" customFormat="1" ht="8.1" customHeight="1" x14ac:dyDescent="0.5">
      <c r="A15" s="180"/>
      <c r="E15" s="171"/>
      <c r="G15" s="175"/>
      <c r="H15" s="173"/>
      <c r="I15" s="176"/>
      <c r="J15" s="173"/>
      <c r="K15" s="175"/>
      <c r="M15" s="176"/>
    </row>
    <row r="16" spans="1:14" s="164" customFormat="1" ht="21" customHeight="1" x14ac:dyDescent="0.5">
      <c r="A16" s="164" t="s">
        <v>110</v>
      </c>
      <c r="E16" s="171"/>
      <c r="G16" s="172">
        <v>-396548085</v>
      </c>
      <c r="H16" s="182"/>
      <c r="I16" s="174">
        <v>-413709194</v>
      </c>
      <c r="J16" s="182"/>
      <c r="K16" s="172">
        <v>-307087559</v>
      </c>
      <c r="L16" s="158"/>
      <c r="M16" s="174">
        <v>-308920501</v>
      </c>
    </row>
    <row r="17" spans="1:13" s="164" customFormat="1" ht="21" customHeight="1" x14ac:dyDescent="0.5">
      <c r="A17" s="164" t="s">
        <v>118</v>
      </c>
      <c r="E17" s="171"/>
      <c r="G17" s="178">
        <v>-21643063</v>
      </c>
      <c r="H17" s="182"/>
      <c r="I17" s="179">
        <v>-29726193</v>
      </c>
      <c r="J17" s="182"/>
      <c r="K17" s="178">
        <v>0</v>
      </c>
      <c r="M17" s="179">
        <v>0</v>
      </c>
    </row>
    <row r="18" spans="1:13" s="164" customFormat="1" ht="8.1" customHeight="1" x14ac:dyDescent="0.5">
      <c r="A18" s="180"/>
      <c r="E18" s="171"/>
      <c r="G18" s="175"/>
      <c r="H18" s="173"/>
      <c r="I18" s="176"/>
      <c r="J18" s="173"/>
      <c r="K18" s="175"/>
      <c r="M18" s="176"/>
    </row>
    <row r="19" spans="1:13" s="164" customFormat="1" ht="21" customHeight="1" x14ac:dyDescent="0.5">
      <c r="A19" s="181" t="s">
        <v>119</v>
      </c>
      <c r="E19" s="171"/>
      <c r="G19" s="178">
        <f>SUM(G16:G17)</f>
        <v>-418191148</v>
      </c>
      <c r="H19" s="182"/>
      <c r="I19" s="179">
        <f>SUM(I16:I17)</f>
        <v>-443435387</v>
      </c>
      <c r="J19" s="182"/>
      <c r="K19" s="178">
        <f>SUM(K16:K17)</f>
        <v>-307087559</v>
      </c>
      <c r="M19" s="179">
        <f>SUM(M16:M17)</f>
        <v>-308920501</v>
      </c>
    </row>
    <row r="20" spans="1:13" s="164" customFormat="1" ht="8.1" customHeight="1" x14ac:dyDescent="0.5">
      <c r="A20" s="180"/>
      <c r="E20" s="171"/>
      <c r="G20" s="175"/>
      <c r="H20" s="173"/>
      <c r="I20" s="176"/>
      <c r="J20" s="173"/>
      <c r="K20" s="175"/>
      <c r="M20" s="176"/>
    </row>
    <row r="21" spans="1:13" s="164" customFormat="1" ht="21" customHeight="1" x14ac:dyDescent="0.5">
      <c r="A21" s="166" t="s">
        <v>26</v>
      </c>
      <c r="E21" s="171"/>
      <c r="G21" s="175">
        <f>G14+G19</f>
        <v>267877651</v>
      </c>
      <c r="H21" s="173"/>
      <c r="I21" s="176">
        <f>I14+I19</f>
        <v>236510068</v>
      </c>
      <c r="J21" s="173"/>
      <c r="K21" s="175">
        <f>K14+K19</f>
        <v>195802577</v>
      </c>
      <c r="M21" s="176">
        <f>M14+M19</f>
        <v>149828514</v>
      </c>
    </row>
    <row r="22" spans="1:13" s="164" customFormat="1" ht="21" customHeight="1" x14ac:dyDescent="0.5">
      <c r="A22" s="164" t="s">
        <v>27</v>
      </c>
      <c r="E22" s="171"/>
      <c r="G22" s="184">
        <v>1977160</v>
      </c>
      <c r="H22" s="182"/>
      <c r="I22" s="183">
        <v>1055659</v>
      </c>
      <c r="J22" s="182"/>
      <c r="K22" s="184">
        <v>10676726</v>
      </c>
      <c r="L22" s="158"/>
      <c r="M22" s="183">
        <v>13181447</v>
      </c>
    </row>
    <row r="23" spans="1:13" s="164" customFormat="1" ht="21" customHeight="1" x14ac:dyDescent="0.5">
      <c r="A23" s="164" t="s">
        <v>28</v>
      </c>
      <c r="E23" s="171"/>
      <c r="G23" s="172">
        <v>-45408844</v>
      </c>
      <c r="H23" s="182"/>
      <c r="I23" s="183">
        <v>-49985839</v>
      </c>
      <c r="J23" s="182"/>
      <c r="K23" s="172">
        <v>-33162013</v>
      </c>
      <c r="M23" s="174">
        <v>-36903130</v>
      </c>
    </row>
    <row r="24" spans="1:13" s="164" customFormat="1" ht="21" customHeight="1" x14ac:dyDescent="0.5">
      <c r="A24" s="164" t="s">
        <v>29</v>
      </c>
      <c r="E24" s="171"/>
      <c r="G24" s="172">
        <v>-99848299</v>
      </c>
      <c r="H24" s="182"/>
      <c r="I24" s="174">
        <v>-105831127</v>
      </c>
      <c r="J24" s="182"/>
      <c r="K24" s="172">
        <v>-55983873</v>
      </c>
      <c r="L24" s="158"/>
      <c r="M24" s="174">
        <v>-66904750</v>
      </c>
    </row>
    <row r="25" spans="1:13" s="164" customFormat="1" ht="21" customHeight="1" x14ac:dyDescent="0.5">
      <c r="A25" s="164" t="s">
        <v>30</v>
      </c>
      <c r="E25" s="171"/>
      <c r="G25" s="185">
        <v>-7659439</v>
      </c>
      <c r="H25" s="173"/>
      <c r="I25" s="179">
        <v>-4988660</v>
      </c>
      <c r="J25" s="173"/>
      <c r="K25" s="185">
        <v>-5253847</v>
      </c>
      <c r="M25" s="186">
        <v>-2740476</v>
      </c>
    </row>
    <row r="26" spans="1:13" s="164" customFormat="1" ht="8.1" customHeight="1" x14ac:dyDescent="0.5">
      <c r="A26" s="187"/>
      <c r="E26" s="171"/>
      <c r="G26" s="175"/>
      <c r="H26" s="173"/>
      <c r="I26" s="176"/>
      <c r="J26" s="173"/>
      <c r="K26" s="175"/>
      <c r="M26" s="176"/>
    </row>
    <row r="27" spans="1:13" s="164" customFormat="1" ht="21" customHeight="1" x14ac:dyDescent="0.5">
      <c r="A27" s="166" t="s">
        <v>75</v>
      </c>
      <c r="E27" s="171"/>
      <c r="G27" s="172">
        <f>SUM(G21:G25)</f>
        <v>116938229</v>
      </c>
      <c r="H27" s="173"/>
      <c r="I27" s="174">
        <f>SUM(I21:I25)</f>
        <v>76760101</v>
      </c>
      <c r="J27" s="173"/>
      <c r="K27" s="172">
        <f>SUM(K21:K25)</f>
        <v>112079570</v>
      </c>
      <c r="M27" s="174">
        <f>SUM(M21:M25)</f>
        <v>56461605</v>
      </c>
    </row>
    <row r="28" spans="1:13" s="164" customFormat="1" ht="21" customHeight="1" x14ac:dyDescent="0.5">
      <c r="A28" s="164" t="s">
        <v>31</v>
      </c>
      <c r="E28" s="171"/>
      <c r="G28" s="178">
        <v>-10963568</v>
      </c>
      <c r="H28" s="182"/>
      <c r="I28" s="179">
        <v>-14937717</v>
      </c>
      <c r="J28" s="182"/>
      <c r="K28" s="178">
        <v>-8972873</v>
      </c>
      <c r="M28" s="179">
        <v>-11180624</v>
      </c>
    </row>
    <row r="29" spans="1:13" s="164" customFormat="1" ht="8.1" customHeight="1" x14ac:dyDescent="0.5">
      <c r="A29" s="166"/>
      <c r="E29" s="171"/>
      <c r="G29" s="175"/>
      <c r="H29" s="173"/>
      <c r="I29" s="176"/>
      <c r="J29" s="173"/>
      <c r="K29" s="175"/>
      <c r="M29" s="176"/>
    </row>
    <row r="30" spans="1:13" s="164" customFormat="1" ht="21" customHeight="1" thickBot="1" x14ac:dyDescent="0.55000000000000004">
      <c r="A30" s="166" t="s">
        <v>120</v>
      </c>
      <c r="E30" s="171"/>
      <c r="G30" s="188">
        <f>SUM(G27:G28)</f>
        <v>105974661</v>
      </c>
      <c r="H30" s="173"/>
      <c r="I30" s="189">
        <f>SUM(I27:I28)</f>
        <v>61822384</v>
      </c>
      <c r="J30" s="173"/>
      <c r="K30" s="188">
        <f>SUM(K27:K28)</f>
        <v>103106697</v>
      </c>
      <c r="M30" s="189">
        <f>SUM(M27:M28)</f>
        <v>45280981</v>
      </c>
    </row>
    <row r="31" spans="1:13" s="164" customFormat="1" ht="8.1" customHeight="1" thickTop="1" x14ac:dyDescent="0.5">
      <c r="A31" s="166"/>
      <c r="E31" s="171"/>
      <c r="G31" s="172"/>
      <c r="H31" s="173"/>
      <c r="I31" s="174"/>
      <c r="J31" s="173"/>
      <c r="K31" s="172"/>
      <c r="M31" s="174"/>
    </row>
    <row r="32" spans="1:13" s="164" customFormat="1" ht="21" customHeight="1" x14ac:dyDescent="0.5">
      <c r="A32" s="166" t="s">
        <v>76</v>
      </c>
      <c r="E32" s="171"/>
      <c r="G32" s="190"/>
      <c r="H32" s="177"/>
      <c r="J32" s="177"/>
      <c r="K32" s="190"/>
    </row>
    <row r="33" spans="1:14" s="164" customFormat="1" ht="21" customHeight="1" x14ac:dyDescent="0.5">
      <c r="A33" s="191" t="s">
        <v>150</v>
      </c>
      <c r="E33" s="171"/>
      <c r="G33" s="190"/>
      <c r="H33" s="177"/>
      <c r="J33" s="177"/>
      <c r="K33" s="190"/>
    </row>
    <row r="34" spans="1:14" s="164" customFormat="1" ht="21" customHeight="1" x14ac:dyDescent="0.5">
      <c r="A34" s="191"/>
      <c r="B34" s="191" t="s">
        <v>151</v>
      </c>
      <c r="E34" s="171"/>
      <c r="G34" s="190"/>
      <c r="H34" s="177"/>
      <c r="J34" s="177"/>
      <c r="K34" s="190"/>
    </row>
    <row r="35" spans="1:14" s="164" customFormat="1" ht="21" customHeight="1" x14ac:dyDescent="0.5">
      <c r="A35" s="191"/>
      <c r="B35" s="164" t="s">
        <v>77</v>
      </c>
      <c r="E35" s="171"/>
      <c r="G35" s="178">
        <v>-1267767</v>
      </c>
      <c r="H35" s="183"/>
      <c r="I35" s="179">
        <v>-625894</v>
      </c>
      <c r="J35" s="183"/>
      <c r="K35" s="192">
        <v>0</v>
      </c>
      <c r="L35" s="183"/>
      <c r="M35" s="193">
        <v>0</v>
      </c>
    </row>
    <row r="36" spans="1:14" s="164" customFormat="1" ht="21" customHeight="1" x14ac:dyDescent="0.5">
      <c r="A36" s="191"/>
      <c r="B36" s="164" t="s">
        <v>78</v>
      </c>
      <c r="E36" s="171"/>
      <c r="G36" s="190"/>
      <c r="H36" s="183"/>
      <c r="J36" s="183"/>
      <c r="K36" s="190"/>
      <c r="L36" s="158"/>
    </row>
    <row r="37" spans="1:14" s="164" customFormat="1" ht="21" customHeight="1" x14ac:dyDescent="0.5">
      <c r="A37" s="191"/>
      <c r="C37" s="164" t="s">
        <v>79</v>
      </c>
      <c r="E37" s="171"/>
      <c r="G37" s="192">
        <f>SUM(G35:G35)</f>
        <v>-1267767</v>
      </c>
      <c r="H37" s="183"/>
      <c r="I37" s="193">
        <f>SUM(I35:I35)</f>
        <v>-625894</v>
      </c>
      <c r="J37" s="183"/>
      <c r="K37" s="192">
        <f>SUM(K35:K35)</f>
        <v>0</v>
      </c>
      <c r="L37" s="183"/>
      <c r="M37" s="193">
        <f>SUM(M35:M35)</f>
        <v>0</v>
      </c>
      <c r="N37" s="183"/>
    </row>
    <row r="38" spans="1:14" s="164" customFormat="1" ht="8.1" customHeight="1" x14ac:dyDescent="0.5">
      <c r="E38" s="171"/>
      <c r="G38" s="172"/>
      <c r="H38" s="183"/>
      <c r="I38" s="174"/>
      <c r="J38" s="183"/>
      <c r="K38" s="172"/>
      <c r="L38" s="158"/>
      <c r="M38" s="174"/>
    </row>
    <row r="39" spans="1:14" s="164" customFormat="1" ht="21" customHeight="1" x14ac:dyDescent="0.5">
      <c r="A39" s="166" t="s">
        <v>125</v>
      </c>
      <c r="B39" s="166"/>
      <c r="C39" s="166"/>
      <c r="D39" s="166"/>
      <c r="E39" s="171"/>
      <c r="G39" s="192">
        <f>G37</f>
        <v>-1267767</v>
      </c>
      <c r="H39" s="183"/>
      <c r="I39" s="193">
        <f>I37</f>
        <v>-625894</v>
      </c>
      <c r="J39" s="183"/>
      <c r="K39" s="192">
        <f>K37</f>
        <v>0</v>
      </c>
      <c r="L39" s="158"/>
      <c r="M39" s="193">
        <f>M37</f>
        <v>0</v>
      </c>
    </row>
    <row r="40" spans="1:14" s="164" customFormat="1" ht="8.1" customHeight="1" x14ac:dyDescent="0.5">
      <c r="A40" s="166"/>
      <c r="B40" s="166"/>
      <c r="C40" s="166"/>
      <c r="D40" s="166"/>
      <c r="E40" s="171"/>
      <c r="G40" s="194"/>
      <c r="H40" s="183"/>
      <c r="I40" s="195"/>
      <c r="J40" s="183"/>
      <c r="K40" s="194"/>
      <c r="L40" s="158"/>
      <c r="M40" s="195"/>
    </row>
    <row r="41" spans="1:14" s="164" customFormat="1" ht="21" customHeight="1" thickBot="1" x14ac:dyDescent="0.55000000000000004">
      <c r="A41" s="166" t="s">
        <v>90</v>
      </c>
      <c r="E41" s="171"/>
      <c r="G41" s="196">
        <f>SUM(G30,G37)</f>
        <v>104706894</v>
      </c>
      <c r="H41" s="183"/>
      <c r="I41" s="197">
        <f>SUM(I30,I37)</f>
        <v>61196490</v>
      </c>
      <c r="J41" s="183"/>
      <c r="K41" s="196">
        <f>SUM(K30,K37)</f>
        <v>103106697</v>
      </c>
      <c r="L41" s="183"/>
      <c r="M41" s="197">
        <f>SUM(M30,M37)</f>
        <v>45280981</v>
      </c>
    </row>
    <row r="42" spans="1:14" s="164" customFormat="1" ht="21" customHeight="1" thickTop="1" x14ac:dyDescent="0.5">
      <c r="A42" s="166"/>
      <c r="E42" s="171"/>
      <c r="G42" s="183"/>
      <c r="H42" s="183"/>
      <c r="I42" s="183"/>
      <c r="J42" s="183"/>
      <c r="K42" s="183"/>
      <c r="L42" s="183"/>
      <c r="M42" s="183"/>
    </row>
    <row r="43" spans="1:14" ht="7.5" customHeight="1" x14ac:dyDescent="0.5">
      <c r="A43" s="120"/>
      <c r="G43" s="140"/>
      <c r="H43" s="140"/>
      <c r="I43" s="140"/>
      <c r="J43" s="140"/>
      <c r="K43" s="140"/>
      <c r="L43" s="140"/>
      <c r="M43" s="140"/>
    </row>
    <row r="44" spans="1:14" ht="21.6" customHeight="1" x14ac:dyDescent="0.5">
      <c r="A44" s="148" t="s">
        <v>197</v>
      </c>
      <c r="B44" s="127"/>
      <c r="C44" s="127"/>
      <c r="D44" s="127"/>
      <c r="E44" s="117"/>
      <c r="F44" s="127"/>
      <c r="G44" s="88"/>
      <c r="H44" s="126"/>
      <c r="I44" s="88"/>
      <c r="J44" s="126"/>
      <c r="K44" s="88"/>
      <c r="L44" s="127"/>
      <c r="M44" s="88"/>
    </row>
    <row r="45" spans="1:14" ht="21.6" customHeight="1" x14ac:dyDescent="0.5">
      <c r="A45" s="121" t="str">
        <f>A1</f>
        <v>บริษัท อาร์ แอนด์ บี ฟู้ด ซัพพลาย จำกัด (มหาชน)</v>
      </c>
      <c r="B45" s="119"/>
      <c r="C45" s="119"/>
      <c r="D45" s="119"/>
      <c r="E45" s="89"/>
      <c r="F45" s="119"/>
      <c r="G45" s="79"/>
      <c r="H45" s="149"/>
      <c r="I45" s="79"/>
      <c r="J45" s="119"/>
      <c r="K45" s="79"/>
      <c r="L45" s="149"/>
      <c r="M45" s="79"/>
    </row>
    <row r="46" spans="1:14" ht="21.6" customHeight="1" x14ac:dyDescent="0.5">
      <c r="A46" s="139" t="s">
        <v>149</v>
      </c>
      <c r="B46" s="119"/>
      <c r="C46" s="119"/>
      <c r="D46" s="119"/>
      <c r="E46" s="89"/>
      <c r="F46" s="119"/>
      <c r="G46" s="79"/>
      <c r="H46" s="149"/>
      <c r="I46" s="79"/>
      <c r="J46" s="119"/>
      <c r="K46" s="79"/>
      <c r="L46" s="149"/>
      <c r="M46" s="79"/>
    </row>
    <row r="47" spans="1:14" ht="21.6" customHeight="1" x14ac:dyDescent="0.5">
      <c r="A47" s="125" t="s">
        <v>207</v>
      </c>
      <c r="B47" s="127"/>
      <c r="C47" s="127"/>
      <c r="D47" s="127"/>
      <c r="E47" s="117"/>
      <c r="F47" s="127"/>
      <c r="G47" s="88"/>
      <c r="H47" s="150"/>
      <c r="I47" s="88"/>
      <c r="J47" s="127"/>
      <c r="K47" s="88"/>
      <c r="L47" s="150"/>
      <c r="M47" s="88"/>
    </row>
    <row r="48" spans="1:14" ht="21.6" customHeight="1" x14ac:dyDescent="0.5">
      <c r="A48" s="120"/>
      <c r="G48" s="79"/>
      <c r="H48" s="140"/>
      <c r="I48" s="79"/>
      <c r="J48" s="140"/>
      <c r="K48" s="79"/>
      <c r="L48" s="119"/>
      <c r="M48" s="79"/>
    </row>
    <row r="49" spans="1:13" s="164" customFormat="1" ht="21.6" customHeight="1" x14ac:dyDescent="0.5">
      <c r="A49" s="166"/>
      <c r="E49" s="159"/>
      <c r="F49" s="158"/>
      <c r="G49" s="253" t="s">
        <v>56</v>
      </c>
      <c r="H49" s="253"/>
      <c r="I49" s="253"/>
      <c r="J49" s="160"/>
      <c r="K49" s="253" t="s">
        <v>69</v>
      </c>
      <c r="L49" s="253"/>
      <c r="M49" s="253"/>
    </row>
    <row r="50" spans="1:13" s="164" customFormat="1" ht="20.25" customHeight="1" x14ac:dyDescent="0.5">
      <c r="A50" s="166"/>
      <c r="E50" s="159"/>
      <c r="F50" s="158"/>
      <c r="G50" s="161" t="s">
        <v>57</v>
      </c>
      <c r="H50" s="162"/>
      <c r="I50" s="161" t="s">
        <v>57</v>
      </c>
      <c r="J50" s="161"/>
      <c r="K50" s="161" t="s">
        <v>57</v>
      </c>
      <c r="L50" s="161"/>
      <c r="M50" s="161" t="s">
        <v>57</v>
      </c>
    </row>
    <row r="51" spans="1:13" s="164" customFormat="1" ht="21.6" customHeight="1" x14ac:dyDescent="0.5">
      <c r="A51" s="166"/>
      <c r="E51" s="159"/>
      <c r="F51" s="158"/>
      <c r="G51" s="161" t="s">
        <v>205</v>
      </c>
      <c r="H51" s="163"/>
      <c r="I51" s="161" t="s">
        <v>205</v>
      </c>
      <c r="J51" s="161"/>
      <c r="K51" s="161" t="s">
        <v>205</v>
      </c>
      <c r="L51" s="161"/>
      <c r="M51" s="161" t="s">
        <v>205</v>
      </c>
    </row>
    <row r="52" spans="1:13" s="164" customFormat="1" ht="21.6" customHeight="1" x14ac:dyDescent="0.5">
      <c r="A52" s="166"/>
      <c r="E52" s="159"/>
      <c r="F52" s="166"/>
      <c r="G52" s="161" t="s">
        <v>133</v>
      </c>
      <c r="H52" s="167"/>
      <c r="I52" s="161" t="s">
        <v>105</v>
      </c>
      <c r="J52" s="166"/>
      <c r="K52" s="161" t="s">
        <v>133</v>
      </c>
      <c r="L52" s="167"/>
      <c r="M52" s="161" t="s">
        <v>105</v>
      </c>
    </row>
    <row r="53" spans="1:13" s="164" customFormat="1" ht="21.6" customHeight="1" x14ac:dyDescent="0.5">
      <c r="E53" s="165"/>
      <c r="F53" s="166"/>
      <c r="G53" s="169" t="s">
        <v>2</v>
      </c>
      <c r="H53" s="170"/>
      <c r="I53" s="169" t="s">
        <v>2</v>
      </c>
      <c r="J53" s="166"/>
      <c r="K53" s="169" t="s">
        <v>2</v>
      </c>
      <c r="L53" s="170"/>
      <c r="M53" s="169" t="s">
        <v>2</v>
      </c>
    </row>
    <row r="54" spans="1:13" s="164" customFormat="1" ht="8.1" customHeight="1" x14ac:dyDescent="0.5">
      <c r="E54" s="198"/>
      <c r="F54" s="166"/>
      <c r="G54" s="199"/>
      <c r="H54" s="170"/>
      <c r="I54" s="200"/>
      <c r="J54" s="166"/>
      <c r="K54" s="199"/>
      <c r="L54" s="170"/>
      <c r="M54" s="200"/>
    </row>
    <row r="55" spans="1:13" s="164" customFormat="1" ht="21.6" customHeight="1" x14ac:dyDescent="0.5">
      <c r="A55" s="201" t="s">
        <v>80</v>
      </c>
      <c r="B55" s="158"/>
      <c r="C55" s="158"/>
      <c r="D55" s="158"/>
      <c r="E55" s="171"/>
      <c r="G55" s="190"/>
      <c r="H55" s="183"/>
      <c r="J55" s="183"/>
      <c r="K55" s="190"/>
      <c r="L55" s="158"/>
    </row>
    <row r="56" spans="1:13" s="164" customFormat="1" ht="21.6" customHeight="1" x14ac:dyDescent="0.5">
      <c r="B56" s="164" t="s">
        <v>81</v>
      </c>
      <c r="E56" s="171"/>
      <c r="G56" s="202">
        <f>G30-G58-G59</f>
        <v>105915626</v>
      </c>
      <c r="H56" s="183"/>
      <c r="I56" s="177">
        <f>I30-I58-I59</f>
        <v>61707267</v>
      </c>
      <c r="J56" s="183"/>
      <c r="K56" s="202">
        <f>K30-K58-K59</f>
        <v>103106697</v>
      </c>
      <c r="L56" s="183"/>
      <c r="M56" s="177">
        <f>M30-M58-M59</f>
        <v>45280981</v>
      </c>
    </row>
    <row r="57" spans="1:13" s="164" customFormat="1" ht="20.100000000000001" customHeight="1" x14ac:dyDescent="0.5">
      <c r="B57" s="164" t="s">
        <v>152</v>
      </c>
      <c r="E57" s="171"/>
      <c r="G57" s="172"/>
      <c r="H57" s="183"/>
      <c r="I57" s="174"/>
      <c r="J57" s="183"/>
      <c r="K57" s="172"/>
      <c r="L57" s="158"/>
      <c r="M57" s="174"/>
    </row>
    <row r="58" spans="1:13" s="164" customFormat="1" ht="20.100000000000001" customHeight="1" x14ac:dyDescent="0.5">
      <c r="C58" s="164" t="s">
        <v>153</v>
      </c>
      <c r="E58" s="171"/>
      <c r="G58" s="184">
        <v>0</v>
      </c>
      <c r="I58" s="183">
        <v>0</v>
      </c>
      <c r="K58" s="184">
        <v>0</v>
      </c>
      <c r="M58" s="183">
        <v>0</v>
      </c>
    </row>
    <row r="59" spans="1:13" s="164" customFormat="1" ht="21.6" customHeight="1" x14ac:dyDescent="0.5">
      <c r="B59" s="164" t="s">
        <v>82</v>
      </c>
      <c r="E59" s="171"/>
      <c r="G59" s="192">
        <v>59035</v>
      </c>
      <c r="H59" s="183"/>
      <c r="I59" s="179">
        <v>115117</v>
      </c>
      <c r="J59" s="183"/>
      <c r="K59" s="192">
        <v>0</v>
      </c>
      <c r="L59" s="183"/>
      <c r="M59" s="193">
        <v>0</v>
      </c>
    </row>
    <row r="60" spans="1:13" s="164" customFormat="1" ht="8.1" customHeight="1" x14ac:dyDescent="0.5">
      <c r="A60" s="201"/>
      <c r="B60" s="158"/>
      <c r="C60" s="158"/>
      <c r="D60" s="158"/>
      <c r="E60" s="171"/>
      <c r="G60" s="194"/>
      <c r="H60" s="183"/>
      <c r="I60" s="195"/>
      <c r="J60" s="183"/>
      <c r="K60" s="194"/>
      <c r="L60" s="158"/>
      <c r="M60" s="195"/>
    </row>
    <row r="61" spans="1:13" s="164" customFormat="1" ht="21.6" customHeight="1" thickBot="1" x14ac:dyDescent="0.55000000000000004">
      <c r="A61" s="201"/>
      <c r="B61" s="158"/>
      <c r="C61" s="158"/>
      <c r="D61" s="158"/>
      <c r="E61" s="171"/>
      <c r="G61" s="196">
        <f>SUM(G56:G59)</f>
        <v>105974661</v>
      </c>
      <c r="H61" s="183"/>
      <c r="I61" s="197">
        <f>SUM(I56:I59)</f>
        <v>61822384</v>
      </c>
      <c r="J61" s="183"/>
      <c r="K61" s="196">
        <f>K30</f>
        <v>103106697</v>
      </c>
      <c r="L61" s="183"/>
      <c r="M61" s="197">
        <f>M30</f>
        <v>45280981</v>
      </c>
    </row>
    <row r="62" spans="1:13" s="164" customFormat="1" ht="21.6" customHeight="1" thickTop="1" x14ac:dyDescent="0.5">
      <c r="A62" s="201"/>
      <c r="B62" s="158"/>
      <c r="C62" s="158"/>
      <c r="D62" s="158"/>
      <c r="E62" s="171"/>
      <c r="G62" s="194"/>
      <c r="H62" s="183"/>
      <c r="I62" s="195"/>
      <c r="J62" s="183"/>
      <c r="K62" s="194"/>
      <c r="L62" s="158"/>
      <c r="M62" s="195"/>
    </row>
    <row r="63" spans="1:13" s="164" customFormat="1" ht="21.6" customHeight="1" x14ac:dyDescent="0.5">
      <c r="A63" s="201" t="s">
        <v>83</v>
      </c>
      <c r="B63" s="158"/>
      <c r="C63" s="158"/>
      <c r="D63" s="158"/>
      <c r="E63" s="171"/>
      <c r="G63" s="194"/>
      <c r="H63" s="183"/>
      <c r="I63" s="195"/>
      <c r="J63" s="183"/>
      <c r="K63" s="194"/>
      <c r="L63" s="158"/>
      <c r="M63" s="195"/>
    </row>
    <row r="64" spans="1:13" s="164" customFormat="1" ht="21.6" customHeight="1" x14ac:dyDescent="0.5">
      <c r="B64" s="164" t="s">
        <v>81</v>
      </c>
      <c r="E64" s="171"/>
      <c r="G64" s="202">
        <f>G41-G66-G67</f>
        <v>104664134</v>
      </c>
      <c r="H64" s="183"/>
      <c r="I64" s="177">
        <f>I41-I66-I67</f>
        <v>61274463</v>
      </c>
      <c r="J64" s="183"/>
      <c r="K64" s="202">
        <f>K41-K66-K67</f>
        <v>103106697</v>
      </c>
      <c r="L64" s="183"/>
      <c r="M64" s="177">
        <f>M41-M66-M67</f>
        <v>45280981</v>
      </c>
    </row>
    <row r="65" spans="1:13" s="164" customFormat="1" ht="20.100000000000001" customHeight="1" x14ac:dyDescent="0.5">
      <c r="B65" s="164" t="s">
        <v>152</v>
      </c>
      <c r="E65" s="171"/>
      <c r="G65" s="172"/>
      <c r="H65" s="183"/>
      <c r="I65" s="174"/>
      <c r="J65" s="183"/>
      <c r="K65" s="172"/>
      <c r="L65" s="158"/>
      <c r="M65" s="174"/>
    </row>
    <row r="66" spans="1:13" s="164" customFormat="1" ht="20.100000000000001" customHeight="1" x14ac:dyDescent="0.5">
      <c r="C66" s="164" t="s">
        <v>153</v>
      </c>
      <c r="E66" s="171"/>
      <c r="G66" s="202">
        <v>0</v>
      </c>
      <c r="H66" s="183"/>
      <c r="I66" s="177">
        <v>0</v>
      </c>
      <c r="J66" s="183"/>
      <c r="K66" s="202">
        <v>0</v>
      </c>
      <c r="L66" s="183"/>
      <c r="M66" s="177">
        <v>0</v>
      </c>
    </row>
    <row r="67" spans="1:13" s="164" customFormat="1" ht="21.6" customHeight="1" x14ac:dyDescent="0.5">
      <c r="B67" s="164" t="s">
        <v>82</v>
      </c>
      <c r="E67" s="171"/>
      <c r="G67" s="192">
        <v>42760</v>
      </c>
      <c r="H67" s="183"/>
      <c r="I67" s="193">
        <v>-77973</v>
      </c>
      <c r="J67" s="183"/>
      <c r="K67" s="192">
        <v>0</v>
      </c>
      <c r="L67" s="183"/>
      <c r="M67" s="193">
        <v>0</v>
      </c>
    </row>
    <row r="68" spans="1:13" s="164" customFormat="1" ht="8.1" customHeight="1" x14ac:dyDescent="0.5">
      <c r="A68" s="201"/>
      <c r="B68" s="158"/>
      <c r="C68" s="158"/>
      <c r="D68" s="158"/>
      <c r="E68" s="171"/>
      <c r="G68" s="194"/>
      <c r="H68" s="183"/>
      <c r="I68" s="195"/>
      <c r="J68" s="183"/>
      <c r="K68" s="194"/>
      <c r="L68" s="158"/>
      <c r="M68" s="195"/>
    </row>
    <row r="69" spans="1:13" s="164" customFormat="1" ht="21.6" customHeight="1" thickBot="1" x14ac:dyDescent="0.55000000000000004">
      <c r="A69" s="201"/>
      <c r="B69" s="158"/>
      <c r="C69" s="158"/>
      <c r="D69" s="158"/>
      <c r="E69" s="171"/>
      <c r="G69" s="188">
        <f>SUM(G64:G68)</f>
        <v>104706894</v>
      </c>
      <c r="H69" s="183"/>
      <c r="I69" s="189">
        <f>SUM(I64:I68)</f>
        <v>61196490</v>
      </c>
      <c r="J69" s="183"/>
      <c r="K69" s="188">
        <f>SUM(K64:K68)</f>
        <v>103106697</v>
      </c>
      <c r="L69" s="158"/>
      <c r="M69" s="189">
        <f>SUM(M64:M68)</f>
        <v>45280981</v>
      </c>
    </row>
    <row r="70" spans="1:13" s="164" customFormat="1" ht="21.6" customHeight="1" thickTop="1" x14ac:dyDescent="0.5">
      <c r="A70" s="201"/>
      <c r="B70" s="158"/>
      <c r="C70" s="158"/>
      <c r="D70" s="158"/>
      <c r="E70" s="171"/>
      <c r="G70" s="194"/>
      <c r="H70" s="183"/>
      <c r="I70" s="195"/>
      <c r="J70" s="183"/>
      <c r="K70" s="194"/>
      <c r="L70" s="158"/>
      <c r="M70" s="195"/>
    </row>
    <row r="71" spans="1:13" s="164" customFormat="1" ht="21.6" customHeight="1" x14ac:dyDescent="0.5">
      <c r="A71" s="201" t="s">
        <v>84</v>
      </c>
      <c r="B71" s="158"/>
      <c r="C71" s="158"/>
      <c r="D71" s="158"/>
      <c r="E71" s="171"/>
      <c r="G71" s="194"/>
      <c r="H71" s="183"/>
      <c r="I71" s="195"/>
      <c r="J71" s="183"/>
      <c r="K71" s="194"/>
      <c r="L71" s="158"/>
      <c r="M71" s="195"/>
    </row>
    <row r="72" spans="1:13" s="164" customFormat="1" ht="8.1" customHeight="1" x14ac:dyDescent="0.5">
      <c r="A72" s="201"/>
      <c r="B72" s="158"/>
      <c r="C72" s="158"/>
      <c r="D72" s="158"/>
      <c r="E72" s="171"/>
      <c r="G72" s="194"/>
      <c r="H72" s="183"/>
      <c r="I72" s="195"/>
      <c r="J72" s="183"/>
      <c r="K72" s="194"/>
      <c r="L72" s="158"/>
      <c r="M72" s="195"/>
    </row>
    <row r="73" spans="1:13" s="164" customFormat="1" ht="21.6" customHeight="1" x14ac:dyDescent="0.5">
      <c r="A73" s="158" t="s">
        <v>85</v>
      </c>
      <c r="B73" s="158"/>
      <c r="C73" s="158"/>
      <c r="D73" s="158"/>
      <c r="E73" s="159"/>
      <c r="F73" s="158"/>
      <c r="G73" s="194"/>
      <c r="H73" s="183"/>
      <c r="I73" s="195"/>
      <c r="J73" s="183"/>
      <c r="K73" s="194"/>
      <c r="L73" s="158"/>
      <c r="M73" s="195"/>
    </row>
    <row r="74" spans="1:13" s="164" customFormat="1" ht="21.6" customHeight="1" thickBot="1" x14ac:dyDescent="0.55000000000000004">
      <c r="A74" s="158"/>
      <c r="B74" s="158" t="s">
        <v>86</v>
      </c>
      <c r="C74" s="158"/>
      <c r="D74" s="158"/>
      <c r="E74" s="158"/>
      <c r="F74" s="158"/>
      <c r="G74" s="203">
        <f>G56/1480000000</f>
        <v>7.1564612162162158E-2</v>
      </c>
      <c r="H74" s="204"/>
      <c r="I74" s="205">
        <f>I56/1480000000</f>
        <v>4.1694099324324323E-2</v>
      </c>
      <c r="J74" s="204"/>
      <c r="K74" s="203">
        <f>K56/1480000000</f>
        <v>6.9666687162162164E-2</v>
      </c>
      <c r="L74" s="204"/>
      <c r="M74" s="205">
        <f>M56/1480000000</f>
        <v>3.0595257432432431E-2</v>
      </c>
    </row>
    <row r="75" spans="1:13" s="164" customFormat="1" ht="21.6" customHeight="1" thickTop="1" x14ac:dyDescent="0.5">
      <c r="A75" s="158"/>
      <c r="B75" s="158"/>
      <c r="C75" s="158"/>
      <c r="D75" s="158"/>
      <c r="E75" s="158"/>
      <c r="F75" s="158"/>
      <c r="G75" s="206"/>
      <c r="H75" s="204"/>
      <c r="I75" s="206"/>
      <c r="J75" s="204"/>
      <c r="K75" s="206"/>
      <c r="L75" s="204"/>
      <c r="M75" s="206"/>
    </row>
    <row r="76" spans="1:13" s="164" customFormat="1" ht="21.6" customHeight="1" x14ac:dyDescent="0.5">
      <c r="A76" s="158"/>
      <c r="B76" s="158"/>
      <c r="C76" s="158"/>
      <c r="D76" s="158"/>
      <c r="E76" s="158"/>
      <c r="F76" s="158"/>
      <c r="G76" s="206"/>
      <c r="H76" s="204"/>
      <c r="I76" s="206"/>
      <c r="J76" s="204"/>
      <c r="K76" s="206"/>
      <c r="L76" s="204"/>
      <c r="M76" s="206"/>
    </row>
    <row r="77" spans="1:13" ht="21.6" customHeight="1" x14ac:dyDescent="0.5">
      <c r="A77" s="119"/>
      <c r="B77" s="119"/>
      <c r="C77" s="119"/>
      <c r="D77" s="119"/>
      <c r="E77" s="119"/>
      <c r="F77" s="119"/>
      <c r="G77" s="154"/>
      <c r="H77" s="153"/>
      <c r="I77" s="154"/>
      <c r="J77" s="153"/>
      <c r="K77" s="154"/>
      <c r="L77" s="153"/>
      <c r="M77" s="154"/>
    </row>
    <row r="78" spans="1:13" ht="21.6" customHeight="1" x14ac:dyDescent="0.5">
      <c r="A78" s="119"/>
      <c r="B78" s="119"/>
      <c r="C78" s="119"/>
      <c r="D78" s="119"/>
      <c r="E78" s="119"/>
      <c r="F78" s="119"/>
      <c r="G78" s="154"/>
      <c r="H78" s="153"/>
      <c r="I78" s="154"/>
      <c r="J78" s="153"/>
      <c r="K78" s="154"/>
      <c r="L78" s="153"/>
      <c r="M78" s="154"/>
    </row>
    <row r="79" spans="1:13" ht="21.6" customHeight="1" x14ac:dyDescent="0.5">
      <c r="A79" s="119"/>
      <c r="B79" s="119"/>
      <c r="C79" s="119"/>
      <c r="D79" s="119"/>
      <c r="E79" s="119"/>
      <c r="F79" s="119"/>
      <c r="G79" s="154"/>
      <c r="H79" s="153"/>
      <c r="I79" s="154"/>
      <c r="J79" s="153"/>
      <c r="K79" s="154"/>
      <c r="L79" s="153"/>
      <c r="M79" s="154"/>
    </row>
    <row r="80" spans="1:13" ht="21.6" customHeight="1" x14ac:dyDescent="0.5">
      <c r="A80" s="119"/>
      <c r="B80" s="119"/>
      <c r="C80" s="119"/>
      <c r="D80" s="119"/>
      <c r="E80" s="119"/>
      <c r="F80" s="119"/>
      <c r="G80" s="154"/>
      <c r="H80" s="153"/>
      <c r="I80" s="154"/>
      <c r="J80" s="153"/>
      <c r="K80" s="154"/>
      <c r="L80" s="153"/>
      <c r="M80" s="154"/>
    </row>
    <row r="81" spans="1:14" ht="23.25" customHeight="1" x14ac:dyDescent="0.5">
      <c r="A81" s="119"/>
      <c r="B81" s="119"/>
      <c r="C81" s="119"/>
      <c r="D81" s="119"/>
      <c r="E81" s="119"/>
      <c r="F81" s="119"/>
      <c r="G81" s="154"/>
      <c r="H81" s="153"/>
      <c r="I81" s="154"/>
      <c r="J81" s="153"/>
      <c r="K81" s="154"/>
      <c r="L81" s="153"/>
      <c r="M81" s="154"/>
    </row>
    <row r="82" spans="1:14" ht="21.6" customHeight="1" x14ac:dyDescent="0.5">
      <c r="A82" s="119"/>
      <c r="B82" s="119"/>
      <c r="C82" s="119"/>
      <c r="D82" s="119"/>
      <c r="E82" s="119"/>
      <c r="F82" s="119"/>
      <c r="G82" s="154"/>
      <c r="H82" s="153"/>
      <c r="I82" s="154"/>
      <c r="J82" s="153"/>
      <c r="K82" s="154"/>
      <c r="L82" s="153"/>
      <c r="M82" s="154"/>
    </row>
    <row r="83" spans="1:14" ht="22.15" customHeight="1" x14ac:dyDescent="0.5">
      <c r="A83" s="148" t="s">
        <v>197</v>
      </c>
      <c r="B83" s="127"/>
      <c r="C83" s="127"/>
      <c r="D83" s="127"/>
      <c r="E83" s="117"/>
      <c r="F83" s="127"/>
      <c r="G83" s="88"/>
      <c r="H83" s="150"/>
      <c r="I83" s="88"/>
      <c r="J83" s="127"/>
      <c r="K83" s="88"/>
      <c r="L83" s="150"/>
      <c r="M83" s="88"/>
    </row>
    <row r="84" spans="1:14" ht="21.6" customHeight="1" x14ac:dyDescent="0.5">
      <c r="N84" s="155"/>
    </row>
    <row r="86" spans="1:14" ht="21.6" customHeight="1" x14ac:dyDescent="0.5">
      <c r="N86" s="155"/>
    </row>
    <row r="88" spans="1:14" ht="21.6" customHeight="1" x14ac:dyDescent="0.5">
      <c r="N88" s="155"/>
    </row>
    <row r="89" spans="1:14" ht="21.6" customHeight="1" x14ac:dyDescent="0.5">
      <c r="N89" s="155"/>
    </row>
    <row r="90" spans="1:14" ht="21.6" customHeight="1" x14ac:dyDescent="0.5">
      <c r="N90" s="155"/>
    </row>
    <row r="91" spans="1:14" ht="21.6" customHeight="1" x14ac:dyDescent="0.5">
      <c r="N91" s="156"/>
    </row>
    <row r="92" spans="1:14" ht="21.6" customHeight="1" x14ac:dyDescent="0.5">
      <c r="N92" s="155"/>
    </row>
    <row r="93" spans="1:14" ht="21.6" customHeight="1" x14ac:dyDescent="0.5">
      <c r="N93" s="155"/>
    </row>
    <row r="94" spans="1:14" ht="21.6" customHeight="1" x14ac:dyDescent="0.5">
      <c r="N94" s="155"/>
    </row>
    <row r="95" spans="1:14" ht="21.6" customHeight="1" x14ac:dyDescent="0.5">
      <c r="N95" s="155"/>
    </row>
  </sheetData>
  <mergeCells count="4">
    <mergeCell ref="G5:I5"/>
    <mergeCell ref="K5:M5"/>
    <mergeCell ref="G49:I49"/>
    <mergeCell ref="K49:M49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4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M86"/>
  <sheetViews>
    <sheetView view="pageBreakPreview" topLeftCell="A60" zoomScaleNormal="83" zoomScaleSheetLayoutView="100" workbookViewId="0">
      <selection activeCell="D67" sqref="D67"/>
    </sheetView>
  </sheetViews>
  <sheetFormatPr defaultColWidth="10.42578125" defaultRowHeight="21.6" customHeight="1" x14ac:dyDescent="0.5"/>
  <cols>
    <col min="1" max="3" width="1.5703125" style="43" customWidth="1"/>
    <col min="4" max="4" width="31.42578125" style="43" customWidth="1"/>
    <col min="5" max="5" width="6.42578125" style="52" customWidth="1"/>
    <col min="6" max="6" width="0.7109375" style="43" customWidth="1"/>
    <col min="7" max="7" width="12.5703125" style="114" customWidth="1"/>
    <col min="8" max="8" width="0.7109375" style="152" customWidth="1"/>
    <col min="9" max="9" width="12.5703125" style="114" customWidth="1"/>
    <col min="10" max="10" width="0.7109375" style="43" customWidth="1"/>
    <col min="11" max="11" width="12.5703125" style="114" customWidth="1"/>
    <col min="12" max="12" width="0.7109375" style="152" customWidth="1"/>
    <col min="13" max="13" width="12.5703125" style="114" customWidth="1"/>
    <col min="14" max="16384" width="10.42578125" style="43"/>
  </cols>
  <sheetData>
    <row r="1" spans="1:13" s="119" customFormat="1" ht="21.6" customHeight="1" x14ac:dyDescent="0.5">
      <c r="A1" s="121" t="s">
        <v>136</v>
      </c>
      <c r="E1" s="89"/>
      <c r="G1" s="79"/>
      <c r="H1" s="149"/>
      <c r="I1" s="79"/>
      <c r="K1" s="79"/>
      <c r="L1" s="149"/>
      <c r="M1" s="79"/>
    </row>
    <row r="2" spans="1:13" s="119" customFormat="1" ht="21.6" customHeight="1" x14ac:dyDescent="0.5">
      <c r="A2" s="139" t="s">
        <v>149</v>
      </c>
      <c r="E2" s="89"/>
      <c r="G2" s="79"/>
      <c r="H2" s="149"/>
      <c r="I2" s="79"/>
      <c r="K2" s="79"/>
      <c r="L2" s="149"/>
      <c r="M2" s="79"/>
    </row>
    <row r="3" spans="1:13" s="119" customFormat="1" ht="21.6" customHeight="1" x14ac:dyDescent="0.5">
      <c r="A3" s="125" t="s">
        <v>208</v>
      </c>
      <c r="B3" s="127"/>
      <c r="C3" s="127"/>
      <c r="D3" s="127"/>
      <c r="E3" s="117"/>
      <c r="F3" s="127"/>
      <c r="G3" s="88"/>
      <c r="H3" s="150"/>
      <c r="I3" s="88"/>
      <c r="J3" s="127"/>
      <c r="K3" s="88"/>
      <c r="L3" s="150"/>
      <c r="M3" s="88"/>
    </row>
    <row r="4" spans="1:13" s="119" customFormat="1" ht="20.100000000000001" customHeight="1" x14ac:dyDescent="0.5">
      <c r="A4" s="151"/>
      <c r="E4" s="89"/>
      <c r="G4" s="79"/>
      <c r="H4" s="149"/>
      <c r="I4" s="79"/>
      <c r="K4" s="79"/>
      <c r="L4" s="149"/>
      <c r="M4" s="79"/>
    </row>
    <row r="5" spans="1:13" s="158" customFormat="1" ht="20.100000000000001" customHeight="1" x14ac:dyDescent="0.5">
      <c r="A5" s="157"/>
      <c r="E5" s="159"/>
      <c r="G5" s="253" t="s">
        <v>56</v>
      </c>
      <c r="H5" s="253"/>
      <c r="I5" s="253"/>
      <c r="J5" s="160"/>
      <c r="K5" s="253" t="s">
        <v>69</v>
      </c>
      <c r="L5" s="253"/>
      <c r="M5" s="253"/>
    </row>
    <row r="6" spans="1:13" s="158" customFormat="1" ht="20.100000000000001" customHeight="1" x14ac:dyDescent="0.5">
      <c r="A6" s="157"/>
      <c r="E6" s="159"/>
      <c r="G6" s="207" t="s">
        <v>57</v>
      </c>
      <c r="H6" s="162"/>
      <c r="I6" s="207" t="s">
        <v>57</v>
      </c>
      <c r="J6" s="161"/>
      <c r="K6" s="161" t="s">
        <v>57</v>
      </c>
      <c r="L6" s="161"/>
      <c r="M6" s="161" t="s">
        <v>57</v>
      </c>
    </row>
    <row r="7" spans="1:13" s="158" customFormat="1" ht="20.100000000000001" customHeight="1" x14ac:dyDescent="0.5">
      <c r="A7" s="157"/>
      <c r="E7" s="159"/>
      <c r="G7" s="161" t="s">
        <v>205</v>
      </c>
      <c r="H7" s="163"/>
      <c r="I7" s="161" t="s">
        <v>205</v>
      </c>
      <c r="J7" s="161"/>
      <c r="K7" s="161" t="s">
        <v>205</v>
      </c>
      <c r="L7" s="161"/>
      <c r="M7" s="161" t="s">
        <v>205</v>
      </c>
    </row>
    <row r="8" spans="1:13" s="164" customFormat="1" ht="20.100000000000001" customHeight="1" x14ac:dyDescent="0.5">
      <c r="E8" s="165"/>
      <c r="F8" s="166"/>
      <c r="G8" s="161" t="s">
        <v>133</v>
      </c>
      <c r="H8" s="167"/>
      <c r="I8" s="161" t="s">
        <v>105</v>
      </c>
      <c r="J8" s="166"/>
      <c r="K8" s="161" t="s">
        <v>133</v>
      </c>
      <c r="L8" s="167"/>
      <c r="M8" s="161" t="s">
        <v>105</v>
      </c>
    </row>
    <row r="9" spans="1:13" s="164" customFormat="1" ht="20.100000000000001" customHeight="1" x14ac:dyDescent="0.5">
      <c r="E9" s="168" t="s">
        <v>1</v>
      </c>
      <c r="F9" s="166"/>
      <c r="G9" s="169" t="s">
        <v>2</v>
      </c>
      <c r="H9" s="170"/>
      <c r="I9" s="169" t="s">
        <v>2</v>
      </c>
      <c r="J9" s="166"/>
      <c r="K9" s="169" t="s">
        <v>2</v>
      </c>
      <c r="L9" s="170"/>
      <c r="M9" s="169" t="s">
        <v>2</v>
      </c>
    </row>
    <row r="10" spans="1:13" s="164" customFormat="1" ht="8.1" customHeight="1" x14ac:dyDescent="0.5">
      <c r="A10" s="166"/>
      <c r="E10" s="171"/>
      <c r="G10" s="172"/>
      <c r="H10" s="173"/>
      <c r="I10" s="174"/>
      <c r="K10" s="172"/>
      <c r="L10" s="173"/>
      <c r="M10" s="174"/>
    </row>
    <row r="11" spans="1:13" s="164" customFormat="1" ht="20.100000000000001" customHeight="1" x14ac:dyDescent="0.5">
      <c r="A11" s="164" t="s">
        <v>129</v>
      </c>
      <c r="E11" s="171"/>
      <c r="G11" s="175">
        <v>2035391682</v>
      </c>
      <c r="H11" s="173"/>
      <c r="I11" s="176">
        <v>1938547155</v>
      </c>
      <c r="J11" s="173"/>
      <c r="K11" s="175">
        <v>1506951923</v>
      </c>
      <c r="M11" s="176">
        <v>1390404203</v>
      </c>
    </row>
    <row r="12" spans="1:13" s="164" customFormat="1" ht="20.100000000000001" customHeight="1" x14ac:dyDescent="0.5">
      <c r="A12" s="164" t="s">
        <v>109</v>
      </c>
      <c r="E12" s="171"/>
      <c r="G12" s="178">
        <v>63499963</v>
      </c>
      <c r="H12" s="173"/>
      <c r="I12" s="179">
        <v>77120186</v>
      </c>
      <c r="J12" s="173"/>
      <c r="K12" s="178">
        <v>0</v>
      </c>
      <c r="M12" s="179">
        <v>0</v>
      </c>
    </row>
    <row r="13" spans="1:13" s="164" customFormat="1" ht="8.1" customHeight="1" x14ac:dyDescent="0.5">
      <c r="A13" s="180"/>
      <c r="E13" s="171"/>
      <c r="G13" s="175"/>
      <c r="H13" s="173"/>
      <c r="I13" s="176"/>
      <c r="J13" s="173"/>
      <c r="K13" s="175"/>
      <c r="M13" s="176"/>
    </row>
    <row r="14" spans="1:13" s="164" customFormat="1" ht="20.100000000000001" customHeight="1" x14ac:dyDescent="0.5">
      <c r="A14" s="181" t="s">
        <v>117</v>
      </c>
      <c r="E14" s="171"/>
      <c r="G14" s="178">
        <f>SUM(G11:G12)</f>
        <v>2098891645</v>
      </c>
      <c r="H14" s="173"/>
      <c r="I14" s="179">
        <f>SUM(I11:I12)</f>
        <v>2015667341</v>
      </c>
      <c r="J14" s="173"/>
      <c r="K14" s="178">
        <f>SUM(K11:K12)</f>
        <v>1506951923</v>
      </c>
      <c r="M14" s="179">
        <f>SUM(M11:M12)</f>
        <v>1390404203</v>
      </c>
    </row>
    <row r="15" spans="1:13" s="164" customFormat="1" ht="8.1" customHeight="1" x14ac:dyDescent="0.5">
      <c r="A15" s="180"/>
      <c r="E15" s="171"/>
      <c r="G15" s="175"/>
      <c r="H15" s="173"/>
      <c r="I15" s="176"/>
      <c r="J15" s="173"/>
      <c r="K15" s="175"/>
      <c r="M15" s="176"/>
    </row>
    <row r="16" spans="1:13" s="164" customFormat="1" ht="20.100000000000001" customHeight="1" x14ac:dyDescent="0.5">
      <c r="A16" s="164" t="s">
        <v>110</v>
      </c>
      <c r="E16" s="171"/>
      <c r="G16" s="172">
        <v>-1204627400</v>
      </c>
      <c r="H16" s="182"/>
      <c r="I16" s="174">
        <v>-1208595925</v>
      </c>
      <c r="J16" s="182"/>
      <c r="K16" s="172">
        <v>-940475033</v>
      </c>
      <c r="L16" s="158"/>
      <c r="M16" s="174">
        <v>-914272632</v>
      </c>
    </row>
    <row r="17" spans="1:13" s="164" customFormat="1" ht="20.100000000000001" customHeight="1" x14ac:dyDescent="0.5">
      <c r="A17" s="164" t="s">
        <v>118</v>
      </c>
      <c r="E17" s="171"/>
      <c r="G17" s="178">
        <v>-79144835</v>
      </c>
      <c r="H17" s="182"/>
      <c r="I17" s="179">
        <v>-87352095</v>
      </c>
      <c r="J17" s="182"/>
      <c r="K17" s="178">
        <v>0</v>
      </c>
      <c r="M17" s="179">
        <v>0</v>
      </c>
    </row>
    <row r="18" spans="1:13" s="164" customFormat="1" ht="8.1" customHeight="1" x14ac:dyDescent="0.5">
      <c r="A18" s="180"/>
      <c r="E18" s="171"/>
      <c r="G18" s="175"/>
      <c r="H18" s="173"/>
      <c r="I18" s="176"/>
      <c r="J18" s="173"/>
      <c r="K18" s="175"/>
      <c r="M18" s="176"/>
    </row>
    <row r="19" spans="1:13" s="164" customFormat="1" ht="20.100000000000001" customHeight="1" x14ac:dyDescent="0.5">
      <c r="A19" s="181" t="s">
        <v>119</v>
      </c>
      <c r="E19" s="171"/>
      <c r="G19" s="178">
        <f>SUM(G16:G17)</f>
        <v>-1283772235</v>
      </c>
      <c r="H19" s="182"/>
      <c r="I19" s="179">
        <f>SUM(I16:I17)</f>
        <v>-1295948020</v>
      </c>
      <c r="J19" s="182"/>
      <c r="K19" s="178">
        <f>SUM(K16:K17)</f>
        <v>-940475033</v>
      </c>
      <c r="M19" s="179">
        <f>SUM(M16:M17)</f>
        <v>-914272632</v>
      </c>
    </row>
    <row r="20" spans="1:13" s="164" customFormat="1" ht="8.1" customHeight="1" x14ac:dyDescent="0.5">
      <c r="A20" s="180"/>
      <c r="E20" s="171"/>
      <c r="G20" s="175"/>
      <c r="H20" s="173"/>
      <c r="I20" s="176"/>
      <c r="J20" s="173"/>
      <c r="K20" s="175"/>
      <c r="M20" s="176"/>
    </row>
    <row r="21" spans="1:13" s="164" customFormat="1" ht="20.100000000000001" customHeight="1" x14ac:dyDescent="0.5">
      <c r="A21" s="166" t="s">
        <v>26</v>
      </c>
      <c r="E21" s="171"/>
      <c r="G21" s="175">
        <f>G14+G19</f>
        <v>815119410</v>
      </c>
      <c r="H21" s="173"/>
      <c r="I21" s="176">
        <f>I14+I19</f>
        <v>719719321</v>
      </c>
      <c r="J21" s="173"/>
      <c r="K21" s="175">
        <f>K14+K19</f>
        <v>566476890</v>
      </c>
      <c r="M21" s="176">
        <f>M14+M19</f>
        <v>476131571</v>
      </c>
    </row>
    <row r="22" spans="1:13" s="164" customFormat="1" ht="20.100000000000001" customHeight="1" x14ac:dyDescent="0.5">
      <c r="A22" s="164" t="s">
        <v>172</v>
      </c>
      <c r="E22" s="171" t="s">
        <v>230</v>
      </c>
      <c r="G22" s="175">
        <v>0</v>
      </c>
      <c r="H22" s="173"/>
      <c r="I22" s="176">
        <v>0</v>
      </c>
      <c r="J22" s="173"/>
      <c r="K22" s="175">
        <v>65785029</v>
      </c>
      <c r="M22" s="176">
        <v>0</v>
      </c>
    </row>
    <row r="23" spans="1:13" s="164" customFormat="1" ht="20.100000000000001" customHeight="1" x14ac:dyDescent="0.5">
      <c r="A23" s="164" t="s">
        <v>27</v>
      </c>
      <c r="E23" s="171"/>
      <c r="G23" s="184">
        <v>4704437</v>
      </c>
      <c r="H23" s="182"/>
      <c r="I23" s="183">
        <v>8350661</v>
      </c>
      <c r="J23" s="182"/>
      <c r="K23" s="184">
        <v>35585666</v>
      </c>
      <c r="L23" s="158"/>
      <c r="M23" s="183">
        <v>34890046</v>
      </c>
    </row>
    <row r="24" spans="1:13" s="164" customFormat="1" ht="20.100000000000001" customHeight="1" x14ac:dyDescent="0.5">
      <c r="A24" s="164" t="s">
        <v>28</v>
      </c>
      <c r="E24" s="171"/>
      <c r="G24" s="172">
        <v>-140234500</v>
      </c>
      <c r="H24" s="182"/>
      <c r="I24" s="174">
        <v>-142701449</v>
      </c>
      <c r="J24" s="182"/>
      <c r="K24" s="175">
        <f>-99026705+1</f>
        <v>-99026704</v>
      </c>
      <c r="M24" s="174">
        <v>-97913406</v>
      </c>
    </row>
    <row r="25" spans="1:13" s="164" customFormat="1" ht="20.100000000000001" customHeight="1" x14ac:dyDescent="0.5">
      <c r="A25" s="164" t="s">
        <v>29</v>
      </c>
      <c r="E25" s="171"/>
      <c r="G25" s="172">
        <v>-340337200</v>
      </c>
      <c r="H25" s="182"/>
      <c r="I25" s="174">
        <v>-282733652</v>
      </c>
      <c r="J25" s="182"/>
      <c r="K25" s="172">
        <v>-202099964</v>
      </c>
      <c r="L25" s="158"/>
      <c r="M25" s="174">
        <v>-175493889</v>
      </c>
    </row>
    <row r="26" spans="1:13" s="164" customFormat="1" ht="20.100000000000001" customHeight="1" x14ac:dyDescent="0.5">
      <c r="A26" s="164" t="s">
        <v>30</v>
      </c>
      <c r="E26" s="171"/>
      <c r="G26" s="185">
        <v>-22104255</v>
      </c>
      <c r="H26" s="173"/>
      <c r="I26" s="186">
        <v>-12823974</v>
      </c>
      <c r="J26" s="173"/>
      <c r="K26" s="185">
        <v>-14844191</v>
      </c>
      <c r="M26" s="186">
        <v>-5559054</v>
      </c>
    </row>
    <row r="27" spans="1:13" s="164" customFormat="1" ht="8.1" customHeight="1" x14ac:dyDescent="0.5">
      <c r="A27" s="187"/>
      <c r="E27" s="171"/>
      <c r="G27" s="175"/>
      <c r="H27" s="173"/>
      <c r="I27" s="176"/>
      <c r="J27" s="173"/>
      <c r="K27" s="175"/>
      <c r="M27" s="176"/>
    </row>
    <row r="28" spans="1:13" s="164" customFormat="1" ht="20.100000000000001" customHeight="1" x14ac:dyDescent="0.5">
      <c r="A28" s="166" t="s">
        <v>75</v>
      </c>
      <c r="E28" s="171"/>
      <c r="G28" s="172">
        <f>SUM(G21:G26)</f>
        <v>317147892</v>
      </c>
      <c r="H28" s="173"/>
      <c r="I28" s="174">
        <f>SUM(I21:I26)</f>
        <v>289810907</v>
      </c>
      <c r="J28" s="173"/>
      <c r="K28" s="175">
        <f>SUM(K21:K26)</f>
        <v>351876726</v>
      </c>
      <c r="M28" s="174">
        <f>SUM(M21:M26)</f>
        <v>232055268</v>
      </c>
    </row>
    <row r="29" spans="1:13" s="164" customFormat="1" ht="20.100000000000001" customHeight="1" x14ac:dyDescent="0.5">
      <c r="A29" s="164" t="s">
        <v>31</v>
      </c>
      <c r="E29" s="171">
        <v>18</v>
      </c>
      <c r="G29" s="178">
        <v>-63947751</v>
      </c>
      <c r="H29" s="182"/>
      <c r="I29" s="179">
        <v>-59134696</v>
      </c>
      <c r="J29" s="182"/>
      <c r="K29" s="178">
        <v>-56484651</v>
      </c>
      <c r="M29" s="179">
        <v>-46503594</v>
      </c>
    </row>
    <row r="30" spans="1:13" s="164" customFormat="1" ht="8.1" customHeight="1" x14ac:dyDescent="0.5">
      <c r="A30" s="166"/>
      <c r="E30" s="171"/>
      <c r="G30" s="175"/>
      <c r="H30" s="173"/>
      <c r="I30" s="176"/>
      <c r="J30" s="173"/>
      <c r="K30" s="175"/>
      <c r="M30" s="176"/>
    </row>
    <row r="31" spans="1:13" s="164" customFormat="1" ht="20.100000000000001" customHeight="1" thickBot="1" x14ac:dyDescent="0.55000000000000004">
      <c r="A31" s="166" t="s">
        <v>120</v>
      </c>
      <c r="E31" s="171"/>
      <c r="G31" s="188">
        <f>SUM(G28:G29)</f>
        <v>253200141</v>
      </c>
      <c r="H31" s="173"/>
      <c r="I31" s="189">
        <f>SUM(I28:I29)</f>
        <v>230676211</v>
      </c>
      <c r="J31" s="173"/>
      <c r="K31" s="188">
        <f>SUM(K28:K29)</f>
        <v>295392075</v>
      </c>
      <c r="M31" s="189">
        <f>SUM(M28:M29)</f>
        <v>185551674</v>
      </c>
    </row>
    <row r="32" spans="1:13" s="164" customFormat="1" ht="8.1" customHeight="1" thickTop="1" x14ac:dyDescent="0.5">
      <c r="A32" s="166"/>
      <c r="E32" s="171"/>
      <c r="G32" s="172"/>
      <c r="H32" s="173"/>
      <c r="I32" s="174"/>
      <c r="J32" s="173"/>
      <c r="K32" s="172"/>
      <c r="M32" s="174"/>
    </row>
    <row r="33" spans="1:13" s="164" customFormat="1" ht="20.100000000000001" customHeight="1" x14ac:dyDescent="0.5">
      <c r="A33" s="166" t="s">
        <v>76</v>
      </c>
      <c r="E33" s="171"/>
      <c r="G33" s="247"/>
      <c r="H33" s="177"/>
      <c r="J33" s="177"/>
      <c r="K33" s="247"/>
    </row>
    <row r="34" spans="1:13" s="164" customFormat="1" ht="20.100000000000001" customHeight="1" x14ac:dyDescent="0.5">
      <c r="A34" s="191" t="s">
        <v>150</v>
      </c>
      <c r="E34" s="171"/>
      <c r="G34" s="190"/>
      <c r="H34" s="177"/>
      <c r="J34" s="177"/>
      <c r="K34" s="190"/>
    </row>
    <row r="35" spans="1:13" s="164" customFormat="1" ht="20.100000000000001" customHeight="1" x14ac:dyDescent="0.5">
      <c r="A35" s="191"/>
      <c r="B35" s="191" t="s">
        <v>151</v>
      </c>
      <c r="E35" s="171"/>
      <c r="G35" s="190"/>
      <c r="H35" s="177"/>
      <c r="J35" s="177"/>
      <c r="K35" s="190"/>
    </row>
    <row r="36" spans="1:13" s="164" customFormat="1" ht="20.100000000000001" customHeight="1" x14ac:dyDescent="0.5">
      <c r="A36" s="191"/>
      <c r="B36" s="164" t="s">
        <v>77</v>
      </c>
      <c r="E36" s="171"/>
      <c r="G36" s="178">
        <v>-5306021</v>
      </c>
      <c r="H36" s="183"/>
      <c r="I36" s="179">
        <v>-449689</v>
      </c>
      <c r="J36" s="183"/>
      <c r="K36" s="192">
        <v>0</v>
      </c>
      <c r="L36" s="183"/>
      <c r="M36" s="179" t="s">
        <v>211</v>
      </c>
    </row>
    <row r="37" spans="1:13" s="164" customFormat="1" ht="20.100000000000001" customHeight="1" x14ac:dyDescent="0.5">
      <c r="A37" s="191"/>
      <c r="B37" s="164" t="s">
        <v>78</v>
      </c>
      <c r="E37" s="171"/>
      <c r="G37" s="190"/>
      <c r="H37" s="183"/>
      <c r="J37" s="183"/>
      <c r="K37" s="190"/>
      <c r="L37" s="158"/>
    </row>
    <row r="38" spans="1:13" s="164" customFormat="1" ht="20.100000000000001" customHeight="1" x14ac:dyDescent="0.5">
      <c r="A38" s="191"/>
      <c r="C38" s="164" t="s">
        <v>79</v>
      </c>
      <c r="E38" s="171"/>
      <c r="G38" s="192">
        <f>SUM(G36:G36)</f>
        <v>-5306021</v>
      </c>
      <c r="H38" s="183"/>
      <c r="I38" s="193">
        <f>SUM(I36:I36)</f>
        <v>-449689</v>
      </c>
      <c r="J38" s="183"/>
      <c r="K38" s="192">
        <f>SUM(K36:K36)</f>
        <v>0</v>
      </c>
      <c r="L38" s="183"/>
      <c r="M38" s="193">
        <f>SUM(M36:M36)</f>
        <v>0</v>
      </c>
    </row>
    <row r="39" spans="1:13" s="164" customFormat="1" ht="8.1" customHeight="1" x14ac:dyDescent="0.5">
      <c r="E39" s="171"/>
      <c r="G39" s="172"/>
      <c r="H39" s="183"/>
      <c r="I39" s="174"/>
      <c r="J39" s="183"/>
      <c r="K39" s="172"/>
      <c r="L39" s="158"/>
      <c r="M39" s="174"/>
    </row>
    <row r="40" spans="1:13" s="164" customFormat="1" ht="20.100000000000001" customHeight="1" x14ac:dyDescent="0.5">
      <c r="A40" s="166" t="s">
        <v>125</v>
      </c>
      <c r="B40" s="166"/>
      <c r="C40" s="166"/>
      <c r="D40" s="166"/>
      <c r="E40" s="171"/>
      <c r="G40" s="192">
        <f>G38</f>
        <v>-5306021</v>
      </c>
      <c r="H40" s="183"/>
      <c r="I40" s="193">
        <f>I38</f>
        <v>-449689</v>
      </c>
      <c r="J40" s="183"/>
      <c r="K40" s="192">
        <f>K38</f>
        <v>0</v>
      </c>
      <c r="L40" s="158"/>
      <c r="M40" s="193">
        <f>M38</f>
        <v>0</v>
      </c>
    </row>
    <row r="41" spans="1:13" s="164" customFormat="1" ht="8.1" customHeight="1" x14ac:dyDescent="0.5">
      <c r="A41" s="166"/>
      <c r="B41" s="166"/>
      <c r="C41" s="166"/>
      <c r="D41" s="166"/>
      <c r="E41" s="171"/>
      <c r="G41" s="194"/>
      <c r="H41" s="183"/>
      <c r="I41" s="195"/>
      <c r="J41" s="183"/>
      <c r="K41" s="194"/>
      <c r="L41" s="158"/>
      <c r="M41" s="195"/>
    </row>
    <row r="42" spans="1:13" s="164" customFormat="1" ht="21.75" customHeight="1" thickBot="1" x14ac:dyDescent="0.55000000000000004">
      <c r="A42" s="166" t="s">
        <v>90</v>
      </c>
      <c r="E42" s="171"/>
      <c r="G42" s="196">
        <f>SUM(G31,G38)</f>
        <v>247894120</v>
      </c>
      <c r="H42" s="183"/>
      <c r="I42" s="197">
        <f>SUM(I31,I38)</f>
        <v>230226522</v>
      </c>
      <c r="J42" s="183"/>
      <c r="K42" s="196">
        <f>SUM(K31,K38)</f>
        <v>295392075</v>
      </c>
      <c r="L42" s="183"/>
      <c r="M42" s="197">
        <f>SUM(M31,M38)</f>
        <v>185551674</v>
      </c>
    </row>
    <row r="43" spans="1:13" s="164" customFormat="1" ht="21.75" customHeight="1" thickTop="1" x14ac:dyDescent="0.5">
      <c r="A43" s="166"/>
      <c r="E43" s="171"/>
      <c r="G43" s="183"/>
      <c r="H43" s="183"/>
      <c r="I43" s="183"/>
      <c r="J43" s="183"/>
      <c r="K43" s="183"/>
      <c r="L43" s="183"/>
      <c r="M43" s="183"/>
    </row>
    <row r="44" spans="1:13" ht="17.25" customHeight="1" x14ac:dyDescent="0.5">
      <c r="A44" s="120"/>
      <c r="G44" s="140"/>
      <c r="H44" s="140"/>
      <c r="I44" s="140"/>
      <c r="J44" s="140"/>
      <c r="K44" s="140"/>
      <c r="L44" s="140"/>
      <c r="M44" s="140"/>
    </row>
    <row r="45" spans="1:13" ht="22.15" customHeight="1" x14ac:dyDescent="0.5">
      <c r="A45" s="148" t="s">
        <v>197</v>
      </c>
      <c r="B45" s="127"/>
      <c r="C45" s="127"/>
      <c r="D45" s="127"/>
      <c r="E45" s="117"/>
      <c r="F45" s="127"/>
      <c r="G45" s="88"/>
      <c r="H45" s="126"/>
      <c r="I45" s="88"/>
      <c r="J45" s="126"/>
      <c r="K45" s="88"/>
      <c r="L45" s="127"/>
      <c r="M45" s="88"/>
    </row>
    <row r="46" spans="1:13" ht="21.6" customHeight="1" x14ac:dyDescent="0.5">
      <c r="A46" s="121" t="str">
        <f>A1</f>
        <v>บริษัท อาร์ แอนด์ บี ฟู้ด ซัพพลาย จำกัด (มหาชน)</v>
      </c>
      <c r="B46" s="119"/>
      <c r="C46" s="119"/>
      <c r="D46" s="119"/>
      <c r="E46" s="89"/>
      <c r="F46" s="119"/>
      <c r="G46" s="79"/>
      <c r="H46" s="149"/>
      <c r="I46" s="79"/>
      <c r="J46" s="119"/>
      <c r="K46" s="79"/>
      <c r="L46" s="149"/>
      <c r="M46" s="79"/>
    </row>
    <row r="47" spans="1:13" ht="21.6" customHeight="1" x14ac:dyDescent="0.5">
      <c r="A47" s="139" t="s">
        <v>149</v>
      </c>
      <c r="B47" s="119"/>
      <c r="C47" s="119"/>
      <c r="D47" s="119"/>
      <c r="E47" s="89"/>
      <c r="F47" s="119"/>
      <c r="G47" s="79"/>
      <c r="H47" s="149"/>
      <c r="I47" s="79"/>
      <c r="J47" s="119"/>
      <c r="K47" s="79"/>
      <c r="L47" s="149"/>
      <c r="M47" s="79"/>
    </row>
    <row r="48" spans="1:13" ht="21.6" customHeight="1" x14ac:dyDescent="0.5">
      <c r="A48" s="125" t="s">
        <v>208</v>
      </c>
      <c r="B48" s="127"/>
      <c r="C48" s="127"/>
      <c r="D48" s="127"/>
      <c r="E48" s="117"/>
      <c r="F48" s="127"/>
      <c r="G48" s="88"/>
      <c r="H48" s="150"/>
      <c r="I48" s="88"/>
      <c r="J48" s="127"/>
      <c r="K48" s="88"/>
      <c r="L48" s="150"/>
      <c r="M48" s="88"/>
    </row>
    <row r="49" spans="1:13" ht="20.100000000000001" customHeight="1" x14ac:dyDescent="0.5">
      <c r="A49" s="120"/>
      <c r="G49" s="79"/>
      <c r="H49" s="140"/>
      <c r="I49" s="79"/>
      <c r="J49" s="140"/>
      <c r="K49" s="79"/>
      <c r="L49" s="119"/>
      <c r="M49" s="79"/>
    </row>
    <row r="50" spans="1:13" s="164" customFormat="1" ht="20.100000000000001" customHeight="1" x14ac:dyDescent="0.5">
      <c r="A50" s="166"/>
      <c r="E50" s="159"/>
      <c r="F50" s="158"/>
      <c r="G50" s="253" t="s">
        <v>56</v>
      </c>
      <c r="H50" s="253"/>
      <c r="I50" s="253"/>
      <c r="J50" s="160"/>
      <c r="K50" s="253" t="s">
        <v>69</v>
      </c>
      <c r="L50" s="253"/>
      <c r="M50" s="253"/>
    </row>
    <row r="51" spans="1:13" s="164" customFormat="1" ht="20.100000000000001" customHeight="1" x14ac:dyDescent="0.5">
      <c r="A51" s="166"/>
      <c r="E51" s="159"/>
      <c r="F51" s="158"/>
      <c r="G51" s="207" t="s">
        <v>57</v>
      </c>
      <c r="H51" s="162"/>
      <c r="I51" s="207" t="s">
        <v>57</v>
      </c>
      <c r="J51" s="161"/>
      <c r="K51" s="161" t="s">
        <v>57</v>
      </c>
      <c r="L51" s="161"/>
      <c r="M51" s="161" t="s">
        <v>57</v>
      </c>
    </row>
    <row r="52" spans="1:13" s="164" customFormat="1" ht="20.100000000000001" customHeight="1" x14ac:dyDescent="0.5">
      <c r="A52" s="166"/>
      <c r="E52" s="159"/>
      <c r="F52" s="158"/>
      <c r="G52" s="161" t="s">
        <v>205</v>
      </c>
      <c r="H52" s="163"/>
      <c r="I52" s="161" t="s">
        <v>205</v>
      </c>
      <c r="J52" s="161"/>
      <c r="K52" s="161" t="s">
        <v>205</v>
      </c>
      <c r="L52" s="161"/>
      <c r="M52" s="161" t="s">
        <v>205</v>
      </c>
    </row>
    <row r="53" spans="1:13" s="164" customFormat="1" ht="20.100000000000001" customHeight="1" x14ac:dyDescent="0.5">
      <c r="A53" s="166"/>
      <c r="E53" s="165"/>
      <c r="F53" s="166"/>
      <c r="G53" s="161" t="s">
        <v>133</v>
      </c>
      <c r="H53" s="167"/>
      <c r="I53" s="161" t="s">
        <v>105</v>
      </c>
      <c r="J53" s="166"/>
      <c r="K53" s="161" t="s">
        <v>133</v>
      </c>
      <c r="L53" s="167"/>
      <c r="M53" s="161" t="s">
        <v>105</v>
      </c>
    </row>
    <row r="54" spans="1:13" s="164" customFormat="1" ht="20.100000000000001" customHeight="1" x14ac:dyDescent="0.5">
      <c r="E54" s="165"/>
      <c r="F54" s="166"/>
      <c r="G54" s="169" t="s">
        <v>2</v>
      </c>
      <c r="H54" s="170"/>
      <c r="I54" s="169" t="s">
        <v>2</v>
      </c>
      <c r="J54" s="166"/>
      <c r="K54" s="169" t="s">
        <v>2</v>
      </c>
      <c r="L54" s="170"/>
      <c r="M54" s="169" t="s">
        <v>2</v>
      </c>
    </row>
    <row r="55" spans="1:13" s="164" customFormat="1" ht="20.100000000000001" customHeight="1" x14ac:dyDescent="0.5">
      <c r="E55" s="165"/>
      <c r="F55" s="166"/>
      <c r="G55" s="199"/>
      <c r="H55" s="170"/>
      <c r="I55" s="200"/>
      <c r="J55" s="166"/>
      <c r="K55" s="199"/>
      <c r="L55" s="170"/>
      <c r="M55" s="200"/>
    </row>
    <row r="56" spans="1:13" s="164" customFormat="1" ht="20.100000000000001" customHeight="1" x14ac:dyDescent="0.5">
      <c r="A56" s="201" t="s">
        <v>80</v>
      </c>
      <c r="B56" s="158"/>
      <c r="C56" s="158"/>
      <c r="D56" s="158"/>
      <c r="E56" s="171"/>
      <c r="G56" s="190"/>
      <c r="H56" s="183"/>
      <c r="J56" s="183"/>
      <c r="K56" s="190"/>
      <c r="L56" s="158"/>
    </row>
    <row r="57" spans="1:13" s="164" customFormat="1" ht="20.100000000000001" customHeight="1" x14ac:dyDescent="0.5">
      <c r="B57" s="164" t="s">
        <v>81</v>
      </c>
      <c r="E57" s="171"/>
      <c r="G57" s="202">
        <f>G31-G59-G60</f>
        <v>253506343</v>
      </c>
      <c r="H57" s="183"/>
      <c r="I57" s="177">
        <f>I31-I59-I60</f>
        <v>231943963</v>
      </c>
      <c r="J57" s="183"/>
      <c r="K57" s="202">
        <f>K31-K59-K60</f>
        <v>295392075</v>
      </c>
      <c r="L57" s="183"/>
      <c r="M57" s="177">
        <f>M31-M59-M60</f>
        <v>185551674</v>
      </c>
    </row>
    <row r="58" spans="1:13" s="164" customFormat="1" ht="20.100000000000001" customHeight="1" x14ac:dyDescent="0.5">
      <c r="B58" s="164" t="s">
        <v>152</v>
      </c>
      <c r="E58" s="171"/>
      <c r="G58" s="172"/>
      <c r="H58" s="183"/>
      <c r="I58" s="174"/>
      <c r="J58" s="183"/>
      <c r="K58" s="172"/>
      <c r="L58" s="158"/>
      <c r="M58" s="174"/>
    </row>
    <row r="59" spans="1:13" s="164" customFormat="1" ht="20.100000000000001" customHeight="1" x14ac:dyDescent="0.5">
      <c r="C59" s="164" t="s">
        <v>153</v>
      </c>
      <c r="E59" s="171"/>
      <c r="G59" s="184">
        <v>0</v>
      </c>
      <c r="I59" s="183">
        <v>0</v>
      </c>
      <c r="K59" s="184">
        <v>0</v>
      </c>
      <c r="M59" s="183">
        <v>0</v>
      </c>
    </row>
    <row r="60" spans="1:13" s="164" customFormat="1" ht="20.100000000000001" customHeight="1" x14ac:dyDescent="0.5">
      <c r="B60" s="164" t="s">
        <v>82</v>
      </c>
      <c r="E60" s="171"/>
      <c r="G60" s="192">
        <v>-306202</v>
      </c>
      <c r="H60" s="183"/>
      <c r="I60" s="179">
        <v>-1267752</v>
      </c>
      <c r="J60" s="183"/>
      <c r="K60" s="192">
        <v>0</v>
      </c>
      <c r="L60" s="183"/>
      <c r="M60" s="193">
        <v>0</v>
      </c>
    </row>
    <row r="61" spans="1:13" s="164" customFormat="1" ht="6" customHeight="1" x14ac:dyDescent="0.5">
      <c r="A61" s="201"/>
      <c r="B61" s="158"/>
      <c r="C61" s="158"/>
      <c r="D61" s="158"/>
      <c r="E61" s="171"/>
      <c r="G61" s="194"/>
      <c r="H61" s="183"/>
      <c r="I61" s="195"/>
      <c r="J61" s="183"/>
      <c r="K61" s="194"/>
      <c r="L61" s="158"/>
      <c r="M61" s="195"/>
    </row>
    <row r="62" spans="1:13" s="164" customFormat="1" ht="20.100000000000001" customHeight="1" thickBot="1" x14ac:dyDescent="0.55000000000000004">
      <c r="A62" s="201"/>
      <c r="B62" s="158"/>
      <c r="C62" s="158"/>
      <c r="D62" s="158"/>
      <c r="E62" s="171"/>
      <c r="G62" s="196">
        <f>SUM(G57:G60)</f>
        <v>253200141</v>
      </c>
      <c r="H62" s="183"/>
      <c r="I62" s="197">
        <f>SUM(I57:I60)</f>
        <v>230676211</v>
      </c>
      <c r="J62" s="183"/>
      <c r="K62" s="196">
        <f>K31</f>
        <v>295392075</v>
      </c>
      <c r="L62" s="183"/>
      <c r="M62" s="197">
        <f>M31</f>
        <v>185551674</v>
      </c>
    </row>
    <row r="63" spans="1:13" s="164" customFormat="1" ht="20.100000000000001" customHeight="1" thickTop="1" x14ac:dyDescent="0.5">
      <c r="A63" s="201"/>
      <c r="B63" s="158"/>
      <c r="C63" s="158"/>
      <c r="D63" s="158"/>
      <c r="E63" s="171"/>
      <c r="G63" s="194"/>
      <c r="H63" s="183"/>
      <c r="I63" s="195"/>
      <c r="J63" s="183"/>
      <c r="K63" s="194"/>
      <c r="L63" s="158"/>
      <c r="M63" s="195"/>
    </row>
    <row r="64" spans="1:13" s="164" customFormat="1" ht="20.100000000000001" customHeight="1" x14ac:dyDescent="0.5">
      <c r="A64" s="201" t="s">
        <v>83</v>
      </c>
      <c r="B64" s="158"/>
      <c r="C64" s="158"/>
      <c r="D64" s="158"/>
      <c r="E64" s="171"/>
      <c r="G64" s="194"/>
      <c r="H64" s="183"/>
      <c r="I64" s="195"/>
      <c r="J64" s="183"/>
      <c r="K64" s="194"/>
      <c r="L64" s="158"/>
      <c r="M64" s="195"/>
    </row>
    <row r="65" spans="1:13" s="164" customFormat="1" ht="20.100000000000001" customHeight="1" x14ac:dyDescent="0.5">
      <c r="B65" s="164" t="s">
        <v>81</v>
      </c>
      <c r="E65" s="171"/>
      <c r="G65" s="202">
        <f>G42-G67-G68</f>
        <v>248252069</v>
      </c>
      <c r="H65" s="183"/>
      <c r="I65" s="177">
        <f>I42-I67-I68</f>
        <v>231918180</v>
      </c>
      <c r="J65" s="183"/>
      <c r="K65" s="202">
        <f>K42-K67-K68</f>
        <v>295392075</v>
      </c>
      <c r="L65" s="183"/>
      <c r="M65" s="177">
        <f>M42-M67-M68</f>
        <v>185551674</v>
      </c>
    </row>
    <row r="66" spans="1:13" s="164" customFormat="1" ht="20.100000000000001" customHeight="1" x14ac:dyDescent="0.5">
      <c r="B66" s="164" t="s">
        <v>152</v>
      </c>
      <c r="E66" s="171"/>
      <c r="G66" s="172"/>
      <c r="H66" s="183"/>
      <c r="I66" s="174"/>
      <c r="J66" s="183"/>
      <c r="K66" s="172"/>
      <c r="L66" s="158"/>
      <c r="M66" s="174"/>
    </row>
    <row r="67" spans="1:13" s="164" customFormat="1" ht="20.100000000000001" customHeight="1" x14ac:dyDescent="0.5">
      <c r="C67" s="164" t="s">
        <v>153</v>
      </c>
      <c r="E67" s="171"/>
      <c r="G67" s="202">
        <v>0</v>
      </c>
      <c r="H67" s="183"/>
      <c r="I67" s="177">
        <v>0</v>
      </c>
      <c r="J67" s="183"/>
      <c r="K67" s="202">
        <v>0</v>
      </c>
      <c r="L67" s="183"/>
      <c r="M67" s="177">
        <v>0</v>
      </c>
    </row>
    <row r="68" spans="1:13" s="164" customFormat="1" ht="20.100000000000001" customHeight="1" x14ac:dyDescent="0.5">
      <c r="B68" s="164" t="s">
        <v>82</v>
      </c>
      <c r="E68" s="171"/>
      <c r="G68" s="192">
        <f>G60-51747</f>
        <v>-357949</v>
      </c>
      <c r="H68" s="183"/>
      <c r="I68" s="193">
        <f>I60-423906</f>
        <v>-1691658</v>
      </c>
      <c r="J68" s="183"/>
      <c r="K68" s="192">
        <v>0</v>
      </c>
      <c r="L68" s="183"/>
      <c r="M68" s="193">
        <v>0</v>
      </c>
    </row>
    <row r="69" spans="1:13" s="164" customFormat="1" ht="6" customHeight="1" x14ac:dyDescent="0.5">
      <c r="A69" s="201"/>
      <c r="B69" s="158"/>
      <c r="C69" s="158"/>
      <c r="D69" s="158"/>
      <c r="E69" s="171"/>
      <c r="G69" s="194"/>
      <c r="H69" s="183"/>
      <c r="I69" s="195"/>
      <c r="J69" s="183"/>
      <c r="K69" s="194"/>
      <c r="L69" s="158"/>
      <c r="M69" s="195"/>
    </row>
    <row r="70" spans="1:13" s="164" customFormat="1" ht="20.100000000000001" customHeight="1" thickBot="1" x14ac:dyDescent="0.55000000000000004">
      <c r="A70" s="201"/>
      <c r="B70" s="158"/>
      <c r="C70" s="158"/>
      <c r="D70" s="158"/>
      <c r="E70" s="171"/>
      <c r="G70" s="188">
        <f>SUM(G65:G69)</f>
        <v>247894120</v>
      </c>
      <c r="H70" s="183"/>
      <c r="I70" s="189">
        <f>SUM(I65:I69)</f>
        <v>230226522</v>
      </c>
      <c r="J70" s="183"/>
      <c r="K70" s="188">
        <f>SUM(K65:K69)</f>
        <v>295392075</v>
      </c>
      <c r="L70" s="158"/>
      <c r="M70" s="189">
        <f>SUM(M65:M69)</f>
        <v>185551674</v>
      </c>
    </row>
    <row r="71" spans="1:13" s="164" customFormat="1" ht="20.100000000000001" customHeight="1" thickTop="1" x14ac:dyDescent="0.5">
      <c r="A71" s="201"/>
      <c r="B71" s="158"/>
      <c r="C71" s="158"/>
      <c r="D71" s="158"/>
      <c r="E71" s="171"/>
      <c r="G71" s="194"/>
      <c r="H71" s="183"/>
      <c r="I71" s="195"/>
      <c r="J71" s="183"/>
      <c r="K71" s="194"/>
      <c r="L71" s="158"/>
      <c r="M71" s="195"/>
    </row>
    <row r="72" spans="1:13" s="164" customFormat="1" ht="19.5" customHeight="1" x14ac:dyDescent="0.5">
      <c r="A72" s="201" t="s">
        <v>84</v>
      </c>
      <c r="B72" s="158"/>
      <c r="C72" s="158"/>
      <c r="D72" s="158"/>
      <c r="E72" s="171"/>
      <c r="G72" s="194"/>
      <c r="H72" s="183"/>
      <c r="I72" s="195"/>
      <c r="J72" s="183"/>
      <c r="K72" s="194"/>
      <c r="L72" s="158"/>
      <c r="M72" s="195"/>
    </row>
    <row r="73" spans="1:13" s="164" customFormat="1" ht="6" customHeight="1" x14ac:dyDescent="0.5">
      <c r="A73" s="201"/>
      <c r="B73" s="158"/>
      <c r="C73" s="158"/>
      <c r="D73" s="158"/>
      <c r="E73" s="171"/>
      <c r="G73" s="194"/>
      <c r="H73" s="183"/>
      <c r="I73" s="195"/>
      <c r="J73" s="183"/>
      <c r="K73" s="194"/>
      <c r="L73" s="158"/>
      <c r="M73" s="195"/>
    </row>
    <row r="74" spans="1:13" s="164" customFormat="1" ht="20.100000000000001" customHeight="1" x14ac:dyDescent="0.5">
      <c r="A74" s="158" t="s">
        <v>85</v>
      </c>
      <c r="B74" s="158"/>
      <c r="C74" s="158"/>
      <c r="D74" s="158"/>
      <c r="E74" s="159"/>
      <c r="F74" s="158"/>
      <c r="G74" s="194"/>
      <c r="H74" s="183"/>
      <c r="I74" s="195"/>
      <c r="J74" s="183"/>
      <c r="K74" s="194"/>
      <c r="L74" s="158"/>
      <c r="M74" s="195"/>
    </row>
    <row r="75" spans="1:13" s="164" customFormat="1" ht="20.100000000000001" customHeight="1" thickBot="1" x14ac:dyDescent="0.55000000000000004">
      <c r="A75" s="158"/>
      <c r="B75" s="158" t="s">
        <v>86</v>
      </c>
      <c r="C75" s="158"/>
      <c r="D75" s="158"/>
      <c r="E75" s="158"/>
      <c r="F75" s="158"/>
      <c r="G75" s="208">
        <f>G57/1480000000</f>
        <v>0.17128806959459458</v>
      </c>
      <c r="H75" s="204"/>
      <c r="I75" s="209">
        <f>I57/1174659300</f>
        <v>0.19745637139211344</v>
      </c>
      <c r="J75" s="204"/>
      <c r="K75" s="208">
        <f>K57/1480000000</f>
        <v>0.19958923986486488</v>
      </c>
      <c r="L75" s="204"/>
      <c r="M75" s="209">
        <f>M57/1174659300</f>
        <v>0.15796212059105139</v>
      </c>
    </row>
    <row r="76" spans="1:13" ht="20.100000000000001" customHeight="1" thickTop="1" x14ac:dyDescent="0.5">
      <c r="A76" s="119"/>
      <c r="B76" s="119"/>
      <c r="C76" s="119"/>
      <c r="D76" s="119"/>
      <c r="E76" s="119"/>
      <c r="F76" s="119"/>
      <c r="G76" s="154"/>
      <c r="H76" s="153"/>
      <c r="I76" s="154"/>
      <c r="J76" s="153"/>
      <c r="K76" s="154"/>
      <c r="L76" s="153"/>
      <c r="M76" s="154"/>
    </row>
    <row r="77" spans="1:13" ht="20.100000000000001" customHeight="1" x14ac:dyDescent="0.5">
      <c r="A77" s="119"/>
      <c r="B77" s="119"/>
      <c r="C77" s="119"/>
      <c r="D77" s="119"/>
      <c r="E77" s="119"/>
      <c r="F77" s="119"/>
      <c r="G77" s="154"/>
      <c r="H77" s="153"/>
      <c r="I77" s="154"/>
      <c r="J77" s="153"/>
      <c r="K77" s="154"/>
      <c r="L77" s="153"/>
      <c r="M77" s="154"/>
    </row>
    <row r="78" spans="1:13" ht="20.100000000000001" customHeight="1" x14ac:dyDescent="0.5">
      <c r="A78" s="119"/>
      <c r="B78" s="119"/>
      <c r="C78" s="119"/>
      <c r="D78" s="119"/>
      <c r="E78" s="119"/>
      <c r="F78" s="119"/>
      <c r="G78" s="154"/>
      <c r="H78" s="153"/>
      <c r="I78" s="154"/>
      <c r="J78" s="153"/>
      <c r="K78" s="154"/>
      <c r="L78" s="153"/>
      <c r="M78" s="154"/>
    </row>
    <row r="79" spans="1:13" ht="20.100000000000001" customHeight="1" x14ac:dyDescent="0.5">
      <c r="A79" s="119"/>
      <c r="B79" s="119"/>
      <c r="C79" s="119"/>
      <c r="D79" s="119"/>
      <c r="E79" s="119"/>
      <c r="F79" s="119"/>
      <c r="G79" s="154"/>
      <c r="H79" s="153"/>
      <c r="I79" s="154"/>
      <c r="J79" s="153"/>
      <c r="K79" s="154"/>
      <c r="L79" s="153"/>
      <c r="M79" s="154"/>
    </row>
    <row r="80" spans="1:13" ht="20.100000000000001" customHeight="1" x14ac:dyDescent="0.5">
      <c r="A80" s="119"/>
      <c r="B80" s="119"/>
      <c r="C80" s="119"/>
      <c r="D80" s="119"/>
      <c r="E80" s="119"/>
      <c r="F80" s="119"/>
      <c r="G80" s="154"/>
      <c r="H80" s="153"/>
      <c r="I80" s="154"/>
      <c r="J80" s="153"/>
      <c r="K80" s="154"/>
      <c r="L80" s="153"/>
      <c r="M80" s="154"/>
    </row>
    <row r="81" spans="1:13" ht="21.6" customHeight="1" x14ac:dyDescent="0.5">
      <c r="A81" s="119"/>
      <c r="B81" s="119"/>
      <c r="C81" s="119"/>
      <c r="D81" s="119"/>
      <c r="E81" s="119"/>
      <c r="F81" s="119"/>
      <c r="G81" s="154"/>
      <c r="H81" s="153"/>
      <c r="I81" s="154"/>
      <c r="J81" s="153"/>
      <c r="K81" s="154"/>
      <c r="L81" s="153"/>
      <c r="M81" s="154"/>
    </row>
    <row r="82" spans="1:13" ht="21.6" customHeight="1" x14ac:dyDescent="0.5">
      <c r="A82" s="119"/>
      <c r="B82" s="119"/>
      <c r="C82" s="119"/>
      <c r="D82" s="119"/>
      <c r="E82" s="119"/>
      <c r="F82" s="119"/>
      <c r="G82" s="154"/>
      <c r="H82" s="153"/>
      <c r="I82" s="154"/>
      <c r="J82" s="153"/>
      <c r="K82" s="154"/>
      <c r="L82" s="153"/>
      <c r="M82" s="154"/>
    </row>
    <row r="83" spans="1:13" ht="21.6" customHeight="1" x14ac:dyDescent="0.5">
      <c r="A83" s="119"/>
      <c r="B83" s="119"/>
      <c r="C83" s="119"/>
      <c r="D83" s="119"/>
      <c r="E83" s="119"/>
      <c r="F83" s="119"/>
      <c r="G83" s="154"/>
      <c r="H83" s="153"/>
      <c r="I83" s="154"/>
      <c r="J83" s="153"/>
      <c r="K83" s="154"/>
      <c r="L83" s="153"/>
      <c r="M83" s="154"/>
    </row>
    <row r="84" spans="1:13" ht="16.5" customHeight="1" x14ac:dyDescent="0.5">
      <c r="A84" s="119"/>
      <c r="B84" s="119"/>
      <c r="C84" s="119"/>
      <c r="D84" s="119"/>
      <c r="E84" s="119"/>
      <c r="F84" s="119"/>
      <c r="G84" s="154"/>
      <c r="H84" s="153"/>
      <c r="I84" s="154"/>
      <c r="J84" s="153"/>
      <c r="K84" s="154"/>
      <c r="L84" s="153"/>
      <c r="M84" s="154"/>
    </row>
    <row r="85" spans="1:13" ht="21.6" customHeight="1" x14ac:dyDescent="0.5">
      <c r="A85" s="119"/>
      <c r="B85" s="119"/>
      <c r="C85" s="119"/>
      <c r="D85" s="119"/>
      <c r="E85" s="119"/>
      <c r="F85" s="119"/>
      <c r="G85" s="154"/>
      <c r="H85" s="153"/>
      <c r="I85" s="154"/>
      <c r="J85" s="153"/>
      <c r="K85" s="154"/>
      <c r="L85" s="153"/>
      <c r="M85" s="154"/>
    </row>
    <row r="86" spans="1:13" ht="22.15" customHeight="1" x14ac:dyDescent="0.5">
      <c r="A86" s="148" t="s">
        <v>197</v>
      </c>
      <c r="B86" s="127"/>
      <c r="C86" s="127"/>
      <c r="D86" s="127"/>
      <c r="E86" s="117"/>
      <c r="F86" s="127"/>
      <c r="G86" s="88"/>
      <c r="H86" s="150"/>
      <c r="I86" s="88"/>
      <c r="J86" s="127"/>
      <c r="K86" s="88"/>
      <c r="L86" s="150"/>
      <c r="M86" s="88"/>
    </row>
  </sheetData>
  <mergeCells count="4">
    <mergeCell ref="G5:I5"/>
    <mergeCell ref="K5:M5"/>
    <mergeCell ref="G50:I50"/>
    <mergeCell ref="K50:M50"/>
  </mergeCells>
  <pageMargins left="0.8" right="0.5" top="0.5" bottom="0.6" header="0.49" footer="0.4"/>
  <pageSetup paperSize="9" scale="99" firstPageNumber="7" orientation="portrait" useFirstPageNumber="1" horizontalDpi="1200" verticalDpi="1200" r:id="rId1"/>
  <headerFooter>
    <oddFooter>&amp;C&amp;"Times New Roman,Regular"&amp;11           &amp;R&amp;"Browallia New,Regular"&amp;13&amp;P</oddFooter>
  </headerFooter>
  <rowBreaks count="1" manualBreakCount="1">
    <brk id="45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EE40"/>
  <sheetViews>
    <sheetView view="pageBreakPreview" topLeftCell="A9" zoomScaleNormal="100" zoomScaleSheetLayoutView="100" workbookViewId="0">
      <selection activeCell="I34" sqref="I34"/>
    </sheetView>
  </sheetViews>
  <sheetFormatPr defaultColWidth="10.42578125" defaultRowHeight="18" customHeight="1" x14ac:dyDescent="0.5"/>
  <cols>
    <col min="1" max="3" width="1.42578125" style="43" customWidth="1"/>
    <col min="4" max="4" width="32.42578125" style="43" customWidth="1"/>
    <col min="5" max="5" width="9.7109375" style="114" bestFit="1" customWidth="1"/>
    <col min="6" max="6" width="0.5703125" style="114" customWidth="1"/>
    <col min="7" max="7" width="7.5703125" style="114" bestFit="1" customWidth="1"/>
    <col min="8" max="8" width="0.5703125" style="114" customWidth="1"/>
    <col min="9" max="9" width="13.5703125" style="114" customWidth="1"/>
    <col min="10" max="10" width="0.5703125" style="114" customWidth="1"/>
    <col min="11" max="11" width="9.42578125" style="114" bestFit="1" customWidth="1"/>
    <col min="12" max="12" width="0.5703125" style="114" customWidth="1"/>
    <col min="13" max="13" width="10.5703125" style="114" customWidth="1"/>
    <col min="14" max="14" width="0.5703125" style="114" customWidth="1"/>
    <col min="15" max="15" width="24.28515625" style="114" customWidth="1"/>
    <col min="16" max="16" width="0.5703125" style="114" customWidth="1"/>
    <col min="17" max="17" width="12" style="114" customWidth="1"/>
    <col min="18" max="18" width="0.5703125" style="114" customWidth="1"/>
    <col min="19" max="19" width="12.7109375" style="114" bestFit="1" customWidth="1"/>
    <col min="20" max="20" width="0.5703125" style="114" customWidth="1"/>
    <col min="21" max="21" width="10.42578125" style="65" bestFit="1" customWidth="1"/>
    <col min="22" max="22" width="17.42578125" style="119" customWidth="1"/>
    <col min="23" max="23" width="13.5703125" style="119" bestFit="1" customWidth="1"/>
    <col min="24" max="135" width="10.42578125" style="119"/>
    <col min="136" max="16384" width="10.42578125" style="43"/>
  </cols>
  <sheetData>
    <row r="1" spans="1:135" ht="18" customHeight="1" x14ac:dyDescent="0.5">
      <c r="A1" s="120" t="s">
        <v>136</v>
      </c>
      <c r="B1" s="121"/>
      <c r="C1" s="121"/>
      <c r="D1" s="121"/>
    </row>
    <row r="2" spans="1:135" ht="18" customHeight="1" x14ac:dyDescent="0.5">
      <c r="A2" s="120" t="s">
        <v>154</v>
      </c>
      <c r="B2" s="120"/>
      <c r="C2" s="120"/>
      <c r="D2" s="120"/>
    </row>
    <row r="3" spans="1:135" s="127" customFormat="1" ht="18" customHeight="1" x14ac:dyDescent="0.5">
      <c r="A3" s="125" t="str">
        <f>'T7-8 (PL 9M)'!A3</f>
        <v>สำหรับงวดเก้าเดือนสิ้นสุดวันที่ 30 กันยายน พ.ศ. 2562</v>
      </c>
      <c r="B3" s="125"/>
      <c r="C3" s="125"/>
      <c r="D3" s="125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70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  <c r="CZ3" s="119"/>
      <c r="DA3" s="119"/>
      <c r="DB3" s="119"/>
      <c r="DC3" s="119"/>
      <c r="DD3" s="119"/>
      <c r="DE3" s="119"/>
      <c r="DF3" s="119"/>
      <c r="DG3" s="119"/>
      <c r="DH3" s="119"/>
      <c r="DI3" s="119"/>
      <c r="DJ3" s="119"/>
      <c r="DK3" s="119"/>
      <c r="DL3" s="119"/>
      <c r="DM3" s="119"/>
      <c r="DN3" s="119"/>
      <c r="DO3" s="119"/>
      <c r="DP3" s="119"/>
      <c r="DQ3" s="119"/>
      <c r="DR3" s="119"/>
      <c r="DS3" s="119"/>
      <c r="DT3" s="119"/>
      <c r="DU3" s="119"/>
      <c r="DV3" s="119"/>
      <c r="DW3" s="119"/>
      <c r="DX3" s="119"/>
      <c r="DY3" s="119"/>
      <c r="DZ3" s="119"/>
      <c r="EA3" s="119"/>
      <c r="EB3" s="119"/>
      <c r="EC3" s="119"/>
      <c r="ED3" s="119"/>
      <c r="EE3" s="119"/>
    </row>
    <row r="4" spans="1:135" ht="17.100000000000001" customHeight="1" x14ac:dyDescent="0.5"/>
    <row r="5" spans="1:135" s="210" customFormat="1" ht="18" customHeight="1" x14ac:dyDescent="0.5">
      <c r="E5" s="254" t="s">
        <v>124</v>
      </c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2"/>
      <c r="AG5" s="212"/>
      <c r="AH5" s="212"/>
      <c r="AI5" s="212"/>
      <c r="AJ5" s="212"/>
      <c r="AK5" s="212"/>
      <c r="AL5" s="212"/>
      <c r="AM5" s="212"/>
      <c r="AN5" s="212"/>
      <c r="AO5" s="212"/>
      <c r="AP5" s="212"/>
      <c r="AQ5" s="212"/>
      <c r="AR5" s="212"/>
      <c r="AS5" s="212"/>
      <c r="AT5" s="212"/>
      <c r="AU5" s="212"/>
      <c r="AV5" s="212"/>
      <c r="AW5" s="212"/>
      <c r="AX5" s="212"/>
      <c r="AY5" s="212"/>
      <c r="AZ5" s="212"/>
      <c r="BA5" s="212"/>
      <c r="BB5" s="212"/>
      <c r="BC5" s="212"/>
      <c r="BD5" s="212"/>
      <c r="BE5" s="212"/>
      <c r="BF5" s="212"/>
      <c r="BG5" s="212"/>
      <c r="BH5" s="212"/>
      <c r="BI5" s="212"/>
      <c r="BJ5" s="212"/>
      <c r="BK5" s="212"/>
      <c r="BL5" s="212"/>
      <c r="BM5" s="212"/>
      <c r="BN5" s="212"/>
      <c r="BO5" s="212"/>
      <c r="BP5" s="212"/>
      <c r="BQ5" s="212"/>
      <c r="BR5" s="212"/>
      <c r="BS5" s="212"/>
      <c r="BT5" s="212"/>
      <c r="BU5" s="212"/>
      <c r="BV5" s="212"/>
      <c r="BW5" s="212"/>
      <c r="BX5" s="212"/>
      <c r="BY5" s="212"/>
      <c r="BZ5" s="212"/>
      <c r="CA5" s="212"/>
      <c r="CB5" s="212"/>
      <c r="CC5" s="212"/>
      <c r="CD5" s="212"/>
      <c r="CE5" s="212"/>
      <c r="CF5" s="212"/>
      <c r="CG5" s="212"/>
      <c r="CH5" s="212"/>
      <c r="CI5" s="212"/>
      <c r="CJ5" s="212"/>
      <c r="CK5" s="212"/>
      <c r="CL5" s="212"/>
      <c r="CM5" s="212"/>
      <c r="CN5" s="212"/>
      <c r="CO5" s="212"/>
      <c r="CP5" s="212"/>
      <c r="CQ5" s="212"/>
      <c r="CR5" s="212"/>
      <c r="CS5" s="212"/>
      <c r="CT5" s="212"/>
      <c r="CU5" s="212"/>
      <c r="CV5" s="212"/>
      <c r="CW5" s="212"/>
      <c r="CX5" s="212"/>
      <c r="CY5" s="212"/>
      <c r="CZ5" s="212"/>
      <c r="DA5" s="212"/>
      <c r="DB5" s="212"/>
      <c r="DC5" s="212"/>
      <c r="DD5" s="212"/>
      <c r="DE5" s="212"/>
      <c r="DF5" s="212"/>
      <c r="DG5" s="212"/>
      <c r="DH5" s="212"/>
      <c r="DI5" s="212"/>
      <c r="DJ5" s="212"/>
      <c r="DK5" s="212"/>
      <c r="DL5" s="212"/>
      <c r="DM5" s="212"/>
      <c r="DN5" s="212"/>
      <c r="DO5" s="212"/>
      <c r="DP5" s="212"/>
      <c r="DQ5" s="212"/>
      <c r="DR5" s="212"/>
      <c r="DS5" s="212"/>
      <c r="DT5" s="212"/>
      <c r="DU5" s="212"/>
      <c r="DV5" s="212"/>
      <c r="DW5" s="212"/>
      <c r="DX5" s="212"/>
      <c r="DY5" s="212"/>
      <c r="DZ5" s="212"/>
      <c r="EA5" s="212"/>
      <c r="EB5" s="212"/>
      <c r="EC5" s="212"/>
      <c r="ED5" s="212"/>
      <c r="EE5" s="212"/>
    </row>
    <row r="6" spans="1:135" s="210" customFormat="1" ht="18" customHeight="1" x14ac:dyDescent="0.5">
      <c r="E6" s="255" t="s">
        <v>87</v>
      </c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  <c r="Q6" s="255"/>
      <c r="R6" s="213"/>
      <c r="S6" s="213"/>
      <c r="T6" s="213"/>
      <c r="U6" s="213"/>
      <c r="V6" s="211"/>
      <c r="W6" s="211"/>
      <c r="X6" s="211"/>
      <c r="Y6" s="211"/>
      <c r="Z6" s="211"/>
      <c r="AA6" s="211"/>
      <c r="AB6" s="214"/>
      <c r="AC6" s="212"/>
      <c r="AD6" s="215"/>
      <c r="AE6" s="212"/>
      <c r="AF6" s="212"/>
      <c r="AG6" s="212"/>
      <c r="AH6" s="212"/>
      <c r="AI6" s="212"/>
      <c r="AJ6" s="212"/>
      <c r="AK6" s="212"/>
      <c r="AL6" s="212"/>
      <c r="AM6" s="212"/>
      <c r="AN6" s="212"/>
      <c r="AO6" s="212"/>
      <c r="AP6" s="212"/>
      <c r="AQ6" s="212"/>
      <c r="AR6" s="212"/>
      <c r="AS6" s="212"/>
      <c r="AT6" s="212"/>
      <c r="AU6" s="212"/>
      <c r="AV6" s="212"/>
      <c r="AW6" s="212"/>
      <c r="AX6" s="212"/>
      <c r="AY6" s="212"/>
      <c r="AZ6" s="212"/>
      <c r="BA6" s="212"/>
      <c r="BB6" s="212"/>
      <c r="BC6" s="212"/>
      <c r="BD6" s="212"/>
      <c r="BE6" s="212"/>
      <c r="BF6" s="212"/>
      <c r="BG6" s="212"/>
      <c r="BH6" s="212"/>
      <c r="BI6" s="212"/>
      <c r="BJ6" s="212"/>
      <c r="BK6" s="212"/>
      <c r="BL6" s="212"/>
      <c r="BM6" s="212"/>
      <c r="BN6" s="212"/>
      <c r="BO6" s="212"/>
      <c r="BP6" s="212"/>
      <c r="BQ6" s="212"/>
      <c r="BR6" s="212"/>
      <c r="BS6" s="212"/>
      <c r="BT6" s="212"/>
      <c r="BU6" s="212"/>
      <c r="BV6" s="212"/>
      <c r="BW6" s="212"/>
      <c r="BX6" s="212"/>
      <c r="BY6" s="212"/>
      <c r="BZ6" s="212"/>
      <c r="CA6" s="212"/>
      <c r="CB6" s="212"/>
      <c r="CC6" s="212"/>
      <c r="CD6" s="212"/>
      <c r="CE6" s="212"/>
      <c r="CF6" s="212"/>
      <c r="CG6" s="212"/>
      <c r="CH6" s="212"/>
      <c r="CI6" s="212"/>
      <c r="CJ6" s="212"/>
      <c r="CK6" s="212"/>
      <c r="CL6" s="212"/>
      <c r="CM6" s="212"/>
      <c r="CN6" s="212"/>
      <c r="CO6" s="212"/>
      <c r="CP6" s="212"/>
      <c r="CQ6" s="212"/>
      <c r="CR6" s="212"/>
      <c r="CS6" s="212"/>
      <c r="CT6" s="212"/>
      <c r="CU6" s="212"/>
      <c r="CV6" s="212"/>
      <c r="CW6" s="212"/>
      <c r="CX6" s="212"/>
      <c r="CY6" s="212"/>
      <c r="CZ6" s="212"/>
      <c r="DA6" s="212"/>
      <c r="DB6" s="212"/>
      <c r="DC6" s="212"/>
      <c r="DD6" s="212"/>
      <c r="DE6" s="212"/>
      <c r="DF6" s="212"/>
      <c r="DG6" s="212"/>
      <c r="DH6" s="212"/>
      <c r="DI6" s="212"/>
      <c r="DJ6" s="212"/>
      <c r="DK6" s="212"/>
      <c r="DL6" s="212"/>
      <c r="DM6" s="212"/>
      <c r="DN6" s="212"/>
      <c r="DO6" s="212"/>
      <c r="DP6" s="212"/>
      <c r="DQ6" s="212"/>
      <c r="DR6" s="212"/>
      <c r="DS6" s="212"/>
      <c r="DT6" s="212"/>
      <c r="DU6" s="212"/>
      <c r="DV6" s="212"/>
      <c r="DW6" s="212"/>
      <c r="DX6" s="212"/>
      <c r="DY6" s="212"/>
      <c r="DZ6" s="212"/>
      <c r="EA6" s="212"/>
      <c r="EB6" s="212"/>
      <c r="EC6" s="212"/>
      <c r="ED6" s="212"/>
      <c r="EE6" s="212"/>
    </row>
    <row r="7" spans="1:135" s="210" customFormat="1" ht="18" customHeight="1" x14ac:dyDescent="0.5">
      <c r="E7" s="216"/>
      <c r="F7" s="216"/>
      <c r="G7" s="216"/>
      <c r="H7" s="216"/>
      <c r="I7" s="216"/>
      <c r="J7" s="216"/>
      <c r="K7" s="216"/>
      <c r="L7" s="216"/>
      <c r="M7" s="216"/>
      <c r="N7" s="216"/>
      <c r="O7" s="218" t="s">
        <v>60</v>
      </c>
      <c r="P7" s="239"/>
      <c r="Q7" s="216"/>
      <c r="R7" s="216"/>
      <c r="T7" s="216"/>
      <c r="U7" s="216"/>
      <c r="V7" s="211"/>
      <c r="W7" s="211"/>
      <c r="X7" s="211"/>
      <c r="Y7" s="211"/>
      <c r="Z7" s="211"/>
      <c r="AA7" s="211"/>
      <c r="AB7" s="214"/>
      <c r="AC7" s="212"/>
      <c r="AD7" s="215"/>
      <c r="AE7" s="212"/>
      <c r="AF7" s="212"/>
      <c r="AG7" s="212"/>
      <c r="AH7" s="212"/>
      <c r="AI7" s="212"/>
      <c r="AJ7" s="212"/>
      <c r="AK7" s="212"/>
      <c r="AL7" s="212"/>
      <c r="AM7" s="212"/>
      <c r="AN7" s="212"/>
      <c r="AO7" s="212"/>
      <c r="AP7" s="212"/>
      <c r="AQ7" s="212"/>
      <c r="AR7" s="212"/>
      <c r="AS7" s="212"/>
      <c r="AT7" s="212"/>
      <c r="AU7" s="212"/>
      <c r="AV7" s="212"/>
      <c r="AW7" s="212"/>
      <c r="AX7" s="212"/>
      <c r="AY7" s="212"/>
      <c r="AZ7" s="212"/>
      <c r="BA7" s="212"/>
      <c r="BB7" s="212"/>
      <c r="BC7" s="212"/>
      <c r="BD7" s="212"/>
      <c r="BE7" s="212"/>
      <c r="BF7" s="212"/>
      <c r="BG7" s="212"/>
      <c r="BH7" s="212"/>
      <c r="BI7" s="212"/>
      <c r="BJ7" s="212"/>
      <c r="BK7" s="212"/>
      <c r="BL7" s="212"/>
      <c r="BM7" s="212"/>
      <c r="BN7" s="212"/>
      <c r="BO7" s="212"/>
      <c r="BP7" s="212"/>
      <c r="BQ7" s="212"/>
      <c r="BR7" s="212"/>
      <c r="BS7" s="212"/>
      <c r="BT7" s="212"/>
      <c r="BU7" s="212"/>
      <c r="BV7" s="212"/>
      <c r="BW7" s="212"/>
      <c r="BX7" s="212"/>
      <c r="BY7" s="212"/>
      <c r="BZ7" s="212"/>
      <c r="CA7" s="212"/>
      <c r="CB7" s="212"/>
      <c r="CC7" s="212"/>
      <c r="CD7" s="212"/>
      <c r="CE7" s="212"/>
      <c r="CF7" s="212"/>
      <c r="CG7" s="212"/>
      <c r="CH7" s="212"/>
      <c r="CI7" s="212"/>
      <c r="CJ7" s="212"/>
      <c r="CK7" s="212"/>
      <c r="CL7" s="212"/>
      <c r="CM7" s="212"/>
      <c r="CN7" s="212"/>
      <c r="CO7" s="212"/>
      <c r="CP7" s="212"/>
      <c r="CQ7" s="212"/>
      <c r="CR7" s="212"/>
      <c r="CS7" s="212"/>
      <c r="CT7" s="212"/>
      <c r="CU7" s="212"/>
      <c r="CV7" s="212"/>
      <c r="CW7" s="212"/>
      <c r="CX7" s="212"/>
      <c r="CY7" s="212"/>
      <c r="CZ7" s="212"/>
      <c r="DA7" s="212"/>
      <c r="DB7" s="212"/>
      <c r="DC7" s="212"/>
      <c r="DD7" s="212"/>
      <c r="DE7" s="212"/>
      <c r="DF7" s="212"/>
      <c r="DG7" s="212"/>
      <c r="DH7" s="212"/>
      <c r="DI7" s="212"/>
      <c r="DJ7" s="212"/>
      <c r="DK7" s="212"/>
      <c r="DL7" s="212"/>
      <c r="DM7" s="212"/>
      <c r="DN7" s="212"/>
      <c r="DO7" s="212"/>
      <c r="DP7" s="212"/>
      <c r="DQ7" s="212"/>
      <c r="DR7" s="212"/>
      <c r="DS7" s="212"/>
      <c r="DT7" s="212"/>
      <c r="DU7" s="212"/>
      <c r="DV7" s="212"/>
      <c r="DW7" s="212"/>
      <c r="DX7" s="212"/>
      <c r="DY7" s="212"/>
      <c r="DZ7" s="212"/>
      <c r="EA7" s="212"/>
      <c r="EB7" s="212"/>
      <c r="EC7" s="212"/>
      <c r="ED7" s="212"/>
      <c r="EE7" s="212"/>
    </row>
    <row r="8" spans="1:135" s="210" customFormat="1" ht="18" customHeight="1" x14ac:dyDescent="0.5">
      <c r="E8" s="216"/>
      <c r="F8" s="216"/>
      <c r="G8" s="216"/>
      <c r="H8" s="216"/>
      <c r="I8" s="217"/>
      <c r="J8" s="216"/>
      <c r="K8" s="256" t="s">
        <v>96</v>
      </c>
      <c r="L8" s="256"/>
      <c r="M8" s="256"/>
      <c r="N8" s="216"/>
      <c r="O8" s="218" t="s">
        <v>76</v>
      </c>
      <c r="P8" s="217"/>
      <c r="Q8" s="216"/>
      <c r="R8" s="219"/>
      <c r="T8" s="219"/>
      <c r="U8" s="219"/>
      <c r="V8" s="211"/>
      <c r="W8" s="211"/>
      <c r="X8" s="211"/>
      <c r="Y8" s="211"/>
      <c r="Z8" s="211"/>
      <c r="AA8" s="211"/>
      <c r="AB8" s="214"/>
      <c r="AC8" s="212"/>
      <c r="AD8" s="215"/>
      <c r="AE8" s="212"/>
      <c r="AF8" s="212"/>
      <c r="AG8" s="212"/>
      <c r="AH8" s="212"/>
      <c r="AI8" s="212"/>
      <c r="AJ8" s="212"/>
      <c r="AK8" s="212"/>
      <c r="AL8" s="212"/>
      <c r="AM8" s="212"/>
      <c r="AN8" s="212"/>
      <c r="AO8" s="212"/>
      <c r="AP8" s="212"/>
      <c r="AQ8" s="212"/>
      <c r="AR8" s="212"/>
      <c r="AS8" s="212"/>
      <c r="AT8" s="212"/>
      <c r="AU8" s="212"/>
      <c r="AV8" s="212"/>
      <c r="AW8" s="212"/>
      <c r="AX8" s="212"/>
      <c r="AY8" s="212"/>
      <c r="AZ8" s="212"/>
      <c r="BA8" s="212"/>
      <c r="BB8" s="212"/>
      <c r="BC8" s="212"/>
      <c r="BD8" s="212"/>
      <c r="BE8" s="212"/>
      <c r="BF8" s="212"/>
      <c r="BG8" s="212"/>
      <c r="BH8" s="212"/>
      <c r="BI8" s="212"/>
      <c r="BJ8" s="212"/>
      <c r="BK8" s="212"/>
      <c r="BL8" s="212"/>
      <c r="BM8" s="212"/>
      <c r="BN8" s="212"/>
      <c r="BO8" s="212"/>
      <c r="BP8" s="212"/>
      <c r="BQ8" s="212"/>
      <c r="BR8" s="212"/>
      <c r="BS8" s="212"/>
      <c r="BT8" s="212"/>
      <c r="BU8" s="212"/>
      <c r="BV8" s="212"/>
      <c r="BW8" s="212"/>
      <c r="BX8" s="212"/>
      <c r="BY8" s="212"/>
      <c r="BZ8" s="212"/>
      <c r="CA8" s="212"/>
      <c r="CB8" s="212"/>
      <c r="CC8" s="212"/>
      <c r="CD8" s="212"/>
      <c r="CE8" s="212"/>
      <c r="CF8" s="212"/>
      <c r="CG8" s="212"/>
      <c r="CH8" s="212"/>
      <c r="CI8" s="212"/>
      <c r="CJ8" s="212"/>
      <c r="CK8" s="212"/>
      <c r="CL8" s="212"/>
      <c r="CM8" s="212"/>
      <c r="CN8" s="212"/>
      <c r="CO8" s="212"/>
      <c r="CP8" s="212"/>
      <c r="CQ8" s="212"/>
      <c r="CR8" s="212"/>
      <c r="CS8" s="212"/>
      <c r="CT8" s="212"/>
      <c r="CU8" s="212"/>
      <c r="CV8" s="212"/>
      <c r="CW8" s="212"/>
      <c r="CX8" s="212"/>
      <c r="CY8" s="212"/>
      <c r="CZ8" s="212"/>
      <c r="DA8" s="212"/>
      <c r="DB8" s="212"/>
      <c r="DC8" s="212"/>
      <c r="DD8" s="212"/>
      <c r="DE8" s="212"/>
      <c r="DF8" s="212"/>
      <c r="DG8" s="212"/>
      <c r="DH8" s="212"/>
      <c r="DI8" s="212"/>
      <c r="DJ8" s="212"/>
      <c r="DK8" s="212"/>
      <c r="DL8" s="212"/>
      <c r="DM8" s="212"/>
      <c r="DN8" s="212"/>
      <c r="DO8" s="212"/>
      <c r="DP8" s="212"/>
      <c r="DQ8" s="212"/>
      <c r="DR8" s="212"/>
      <c r="DS8" s="212"/>
      <c r="DT8" s="212"/>
      <c r="DU8" s="212"/>
      <c r="DV8" s="212"/>
      <c r="DW8" s="212"/>
      <c r="DX8" s="212"/>
      <c r="DY8" s="212"/>
      <c r="DZ8" s="212"/>
      <c r="EA8" s="212"/>
      <c r="EB8" s="212"/>
      <c r="EC8" s="212"/>
      <c r="ED8" s="212"/>
      <c r="EE8" s="212"/>
    </row>
    <row r="9" spans="1:135" s="210" customFormat="1" ht="18" customHeight="1" x14ac:dyDescent="0.5">
      <c r="E9" s="216"/>
      <c r="F9" s="216"/>
      <c r="G9" s="216"/>
      <c r="H9" s="216"/>
      <c r="I9" s="220" t="s">
        <v>155</v>
      </c>
      <c r="J9" s="216"/>
      <c r="K9" s="220" t="s">
        <v>143</v>
      </c>
      <c r="L9" s="216"/>
      <c r="M9" s="216"/>
      <c r="N9" s="216"/>
      <c r="O9" s="216"/>
      <c r="P9" s="217"/>
      <c r="Q9" s="216" t="s">
        <v>64</v>
      </c>
      <c r="R9" s="219"/>
      <c r="T9" s="219"/>
      <c r="U9" s="219"/>
      <c r="V9" s="211"/>
      <c r="W9" s="211"/>
      <c r="X9" s="211"/>
      <c r="Y9" s="211"/>
      <c r="Z9" s="211"/>
      <c r="AA9" s="211"/>
      <c r="AB9" s="214"/>
      <c r="AC9" s="212"/>
      <c r="AD9" s="215"/>
      <c r="AE9" s="212"/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  <c r="BI9" s="212"/>
      <c r="BJ9" s="212"/>
      <c r="BK9" s="212"/>
      <c r="BL9" s="212"/>
      <c r="BM9" s="212"/>
      <c r="BN9" s="212"/>
      <c r="BO9" s="212"/>
      <c r="BP9" s="212"/>
      <c r="BQ9" s="212"/>
      <c r="BR9" s="212"/>
      <c r="BS9" s="212"/>
      <c r="BT9" s="212"/>
      <c r="BU9" s="212"/>
      <c r="BV9" s="212"/>
      <c r="BW9" s="212"/>
      <c r="BX9" s="212"/>
      <c r="BY9" s="212"/>
      <c r="BZ9" s="212"/>
      <c r="CA9" s="212"/>
      <c r="CB9" s="212"/>
      <c r="CC9" s="212"/>
      <c r="CD9" s="212"/>
      <c r="CE9" s="212"/>
      <c r="CF9" s="212"/>
      <c r="CG9" s="212"/>
      <c r="CH9" s="212"/>
      <c r="CI9" s="212"/>
      <c r="CJ9" s="212"/>
      <c r="CK9" s="212"/>
      <c r="CL9" s="212"/>
      <c r="CM9" s="212"/>
      <c r="CN9" s="212"/>
      <c r="CO9" s="212"/>
      <c r="CP9" s="212"/>
      <c r="CQ9" s="212"/>
      <c r="CR9" s="212"/>
      <c r="CS9" s="212"/>
      <c r="CT9" s="212"/>
      <c r="CU9" s="212"/>
      <c r="CV9" s="212"/>
      <c r="CW9" s="212"/>
      <c r="CX9" s="212"/>
      <c r="CY9" s="212"/>
      <c r="CZ9" s="212"/>
      <c r="DA9" s="212"/>
      <c r="DB9" s="212"/>
      <c r="DC9" s="212"/>
      <c r="DD9" s="212"/>
      <c r="DE9" s="212"/>
      <c r="DF9" s="212"/>
      <c r="DG9" s="212"/>
      <c r="DH9" s="212"/>
      <c r="DI9" s="212"/>
      <c r="DJ9" s="212"/>
      <c r="DK9" s="212"/>
      <c r="DL9" s="212"/>
      <c r="DM9" s="212"/>
      <c r="DN9" s="212"/>
      <c r="DO9" s="212"/>
      <c r="DP9" s="212"/>
      <c r="DQ9" s="212"/>
      <c r="DR9" s="212"/>
      <c r="DS9" s="212"/>
      <c r="DT9" s="212"/>
      <c r="DU9" s="212"/>
      <c r="DV9" s="212"/>
      <c r="DW9" s="212"/>
      <c r="DX9" s="212"/>
      <c r="DY9" s="212"/>
      <c r="DZ9" s="212"/>
      <c r="EA9" s="212"/>
      <c r="EB9" s="212"/>
      <c r="EC9" s="212"/>
      <c r="ED9" s="212"/>
      <c r="EE9" s="212"/>
    </row>
    <row r="10" spans="1:135" s="224" customFormat="1" ht="18" customHeight="1" x14ac:dyDescent="0.5">
      <c r="A10" s="221"/>
      <c r="B10" s="221"/>
      <c r="C10" s="221"/>
      <c r="D10" s="221"/>
      <c r="E10" s="216" t="s">
        <v>88</v>
      </c>
      <c r="F10" s="216"/>
      <c r="G10" s="216" t="s">
        <v>107</v>
      </c>
      <c r="H10" s="216"/>
      <c r="I10" s="223" t="s">
        <v>156</v>
      </c>
      <c r="J10" s="216"/>
      <c r="K10" s="223" t="s">
        <v>144</v>
      </c>
      <c r="L10" s="216"/>
      <c r="M10" s="216"/>
      <c r="N10" s="216"/>
      <c r="O10" s="223" t="s">
        <v>221</v>
      </c>
      <c r="P10" s="216"/>
      <c r="Q10" s="216" t="s">
        <v>65</v>
      </c>
      <c r="R10" s="216"/>
      <c r="S10" s="216" t="s">
        <v>157</v>
      </c>
      <c r="T10" s="216"/>
      <c r="U10" s="216" t="s">
        <v>67</v>
      </c>
    </row>
    <row r="11" spans="1:135" s="224" customFormat="1" ht="18" customHeight="1" x14ac:dyDescent="0.5">
      <c r="A11" s="221"/>
      <c r="B11" s="221"/>
      <c r="C11" s="221"/>
      <c r="D11" s="221"/>
      <c r="E11" s="216" t="s">
        <v>89</v>
      </c>
      <c r="F11" s="216"/>
      <c r="G11" s="216" t="s">
        <v>108</v>
      </c>
      <c r="H11" s="216"/>
      <c r="I11" s="216" t="s">
        <v>102</v>
      </c>
      <c r="J11" s="216"/>
      <c r="K11" s="216" t="s">
        <v>145</v>
      </c>
      <c r="L11" s="216"/>
      <c r="M11" s="216" t="s">
        <v>25</v>
      </c>
      <c r="N11" s="216"/>
      <c r="O11" s="216" t="s">
        <v>158</v>
      </c>
      <c r="P11" s="216"/>
      <c r="Q11" s="216" t="s">
        <v>66</v>
      </c>
      <c r="R11" s="216"/>
      <c r="S11" s="216" t="s">
        <v>195</v>
      </c>
      <c r="T11" s="216"/>
      <c r="U11" s="216" t="s">
        <v>68</v>
      </c>
    </row>
    <row r="12" spans="1:135" s="224" customFormat="1" ht="18" customHeight="1" x14ac:dyDescent="0.5">
      <c r="A12" s="225"/>
      <c r="B12" s="226"/>
      <c r="C12" s="226"/>
      <c r="D12" s="226"/>
      <c r="E12" s="227" t="s">
        <v>32</v>
      </c>
      <c r="F12" s="222"/>
      <c r="G12" s="227" t="s">
        <v>32</v>
      </c>
      <c r="H12" s="222"/>
      <c r="I12" s="227" t="s">
        <v>32</v>
      </c>
      <c r="J12" s="222"/>
      <c r="K12" s="227" t="s">
        <v>32</v>
      </c>
      <c r="L12" s="222"/>
      <c r="M12" s="227" t="s">
        <v>32</v>
      </c>
      <c r="N12" s="222"/>
      <c r="O12" s="227" t="s">
        <v>32</v>
      </c>
      <c r="P12" s="222"/>
      <c r="Q12" s="227" t="s">
        <v>32</v>
      </c>
      <c r="R12" s="222"/>
      <c r="S12" s="227" t="s">
        <v>32</v>
      </c>
      <c r="T12" s="222"/>
      <c r="U12" s="227" t="s">
        <v>32</v>
      </c>
    </row>
    <row r="13" spans="1:135" s="224" customFormat="1" ht="5.0999999999999996" customHeight="1" x14ac:dyDescent="0.5">
      <c r="A13" s="225"/>
      <c r="B13" s="226"/>
      <c r="C13" s="226"/>
      <c r="D13" s="226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</row>
    <row r="14" spans="1:135" s="212" customFormat="1" ht="18" customHeight="1" x14ac:dyDescent="0.5">
      <c r="A14" s="228" t="s">
        <v>106</v>
      </c>
      <c r="B14" s="228"/>
      <c r="C14" s="228"/>
      <c r="D14" s="228"/>
      <c r="E14" s="229">
        <v>638000000</v>
      </c>
      <c r="F14" s="229"/>
      <c r="G14" s="229">
        <v>93663209</v>
      </c>
      <c r="H14" s="229"/>
      <c r="I14" s="229">
        <v>94712575</v>
      </c>
      <c r="J14" s="229"/>
      <c r="K14" s="229">
        <v>0</v>
      </c>
      <c r="L14" s="229"/>
      <c r="M14" s="229">
        <v>1545293785</v>
      </c>
      <c r="N14" s="229"/>
      <c r="O14" s="229">
        <v>-2049337</v>
      </c>
      <c r="P14" s="229"/>
      <c r="Q14" s="229">
        <f>SUM(E14:O14)</f>
        <v>2369620232</v>
      </c>
      <c r="R14" s="229"/>
      <c r="S14" s="229">
        <v>1605024</v>
      </c>
      <c r="T14" s="229"/>
      <c r="U14" s="229">
        <f>SUM(S14,Q14)</f>
        <v>2371225256</v>
      </c>
    </row>
    <row r="15" spans="1:135" s="212" customFormat="1" ht="5.0999999999999996" customHeight="1" x14ac:dyDescent="0.5">
      <c r="A15" s="228"/>
      <c r="B15" s="228"/>
      <c r="C15" s="228"/>
      <c r="D15" s="228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</row>
    <row r="16" spans="1:135" s="212" customFormat="1" ht="18" customHeight="1" x14ac:dyDescent="0.5">
      <c r="A16" s="212" t="s">
        <v>200</v>
      </c>
      <c r="B16" s="230"/>
      <c r="C16" s="230"/>
      <c r="D16" s="230"/>
      <c r="E16" s="229">
        <v>842000000</v>
      </c>
      <c r="F16" s="229"/>
      <c r="G16" s="229" t="s">
        <v>211</v>
      </c>
      <c r="H16" s="229"/>
      <c r="I16" s="229" t="s">
        <v>211</v>
      </c>
      <c r="J16" s="229"/>
      <c r="K16" s="229" t="s">
        <v>211</v>
      </c>
      <c r="L16" s="229"/>
      <c r="M16" s="229" t="s">
        <v>211</v>
      </c>
      <c r="N16" s="229"/>
      <c r="O16" s="229" t="s">
        <v>211</v>
      </c>
      <c r="P16" s="229"/>
      <c r="Q16" s="229">
        <f t="shared" ref="Q16:Q20" si="0">SUM(E16:O16)</f>
        <v>842000000</v>
      </c>
      <c r="R16" s="229"/>
      <c r="S16" s="229" t="s">
        <v>211</v>
      </c>
      <c r="T16" s="229"/>
      <c r="U16" s="229">
        <f>SUM(S16,Q16)</f>
        <v>842000000</v>
      </c>
      <c r="V16" s="231"/>
      <c r="W16" s="231"/>
    </row>
    <row r="17" spans="1:23" s="212" customFormat="1" ht="18" customHeight="1" x14ac:dyDescent="0.5">
      <c r="A17" s="212" t="s">
        <v>219</v>
      </c>
      <c r="B17" s="230"/>
      <c r="C17" s="230"/>
      <c r="D17" s="230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31"/>
      <c r="W17" s="231"/>
    </row>
    <row r="18" spans="1:23" s="212" customFormat="1" ht="18" customHeight="1" x14ac:dyDescent="0.5">
      <c r="B18" s="212" t="s">
        <v>220</v>
      </c>
      <c r="E18" s="229" t="s">
        <v>211</v>
      </c>
      <c r="F18" s="229"/>
      <c r="G18" s="229" t="s">
        <v>211</v>
      </c>
      <c r="H18" s="229"/>
      <c r="I18" s="229" t="s">
        <v>211</v>
      </c>
      <c r="J18" s="229"/>
      <c r="K18" s="229" t="s">
        <v>211</v>
      </c>
      <c r="L18" s="229"/>
      <c r="M18" s="229" t="s">
        <v>211</v>
      </c>
      <c r="N18" s="229"/>
      <c r="O18" s="229" t="s">
        <v>211</v>
      </c>
      <c r="P18" s="229"/>
      <c r="Q18" s="229">
        <f t="shared" si="0"/>
        <v>0</v>
      </c>
      <c r="R18" s="229"/>
      <c r="S18" s="229">
        <v>240527</v>
      </c>
      <c r="T18" s="229"/>
      <c r="U18" s="229">
        <f>SUM(S18,Q18)</f>
        <v>240527</v>
      </c>
      <c r="V18" s="231"/>
      <c r="W18" s="231"/>
    </row>
    <row r="19" spans="1:23" s="212" customFormat="1" ht="18" customHeight="1" x14ac:dyDescent="0.5">
      <c r="A19" s="212" t="s">
        <v>196</v>
      </c>
      <c r="B19" s="230"/>
      <c r="C19" s="230"/>
      <c r="D19" s="230"/>
      <c r="E19" s="229" t="s">
        <v>211</v>
      </c>
      <c r="F19" s="229"/>
      <c r="G19" s="229" t="s">
        <v>211</v>
      </c>
      <c r="H19" s="229"/>
      <c r="I19" s="229" t="s">
        <v>211</v>
      </c>
      <c r="J19" s="229"/>
      <c r="K19" s="229">
        <v>63800000</v>
      </c>
      <c r="L19" s="229"/>
      <c r="M19" s="229">
        <v>-63800000</v>
      </c>
      <c r="N19" s="229"/>
      <c r="O19" s="229" t="s">
        <v>211</v>
      </c>
      <c r="P19" s="229"/>
      <c r="Q19" s="229">
        <f t="shared" si="0"/>
        <v>0</v>
      </c>
      <c r="R19" s="229"/>
      <c r="S19" s="229" t="s">
        <v>211</v>
      </c>
      <c r="T19" s="229"/>
      <c r="U19" s="229">
        <f>SUM(S19,Q19)</f>
        <v>0</v>
      </c>
      <c r="V19" s="231"/>
      <c r="W19" s="231"/>
    </row>
    <row r="20" spans="1:23" s="212" customFormat="1" ht="18" customHeight="1" x14ac:dyDescent="0.5">
      <c r="A20" s="212" t="s">
        <v>182</v>
      </c>
      <c r="B20" s="230"/>
      <c r="C20" s="230"/>
      <c r="D20" s="230"/>
      <c r="E20" s="229" t="s">
        <v>211</v>
      </c>
      <c r="F20" s="229"/>
      <c r="G20" s="229" t="s">
        <v>211</v>
      </c>
      <c r="H20" s="229"/>
      <c r="I20" s="229" t="s">
        <v>211</v>
      </c>
      <c r="J20" s="229"/>
      <c r="K20" s="229" t="s">
        <v>211</v>
      </c>
      <c r="L20" s="229"/>
      <c r="M20" s="229">
        <v>-1436200000</v>
      </c>
      <c r="N20" s="229"/>
      <c r="O20" s="229" t="s">
        <v>211</v>
      </c>
      <c r="P20" s="229"/>
      <c r="Q20" s="229">
        <f t="shared" si="0"/>
        <v>-1436200000</v>
      </c>
      <c r="R20" s="229"/>
      <c r="S20" s="229" t="s">
        <v>211</v>
      </c>
      <c r="T20" s="229"/>
      <c r="U20" s="229">
        <f>SUM(S20,Q20)</f>
        <v>-1436200000</v>
      </c>
      <c r="V20" s="231"/>
      <c r="W20" s="231"/>
    </row>
    <row r="21" spans="1:23" s="212" customFormat="1" ht="18" customHeight="1" x14ac:dyDescent="0.5">
      <c r="A21" s="212" t="s">
        <v>90</v>
      </c>
      <c r="B21" s="230"/>
      <c r="C21" s="230"/>
      <c r="D21" s="230"/>
      <c r="E21" s="232" t="s">
        <v>211</v>
      </c>
      <c r="F21" s="229"/>
      <c r="G21" s="232" t="s">
        <v>211</v>
      </c>
      <c r="H21" s="229"/>
      <c r="I21" s="232" t="s">
        <v>211</v>
      </c>
      <c r="J21" s="229"/>
      <c r="K21" s="232" t="s">
        <v>211</v>
      </c>
      <c r="L21" s="229"/>
      <c r="M21" s="232">
        <v>231943963</v>
      </c>
      <c r="N21" s="229"/>
      <c r="O21" s="232">
        <v>-25783</v>
      </c>
      <c r="P21" s="229"/>
      <c r="Q21" s="232">
        <f>SUM(E21:P21)</f>
        <v>231918180</v>
      </c>
      <c r="R21" s="229"/>
      <c r="S21" s="232">
        <v>-1691658</v>
      </c>
      <c r="T21" s="229"/>
      <c r="U21" s="232">
        <f>SUM(S21,Q21)</f>
        <v>230226522</v>
      </c>
    </row>
    <row r="22" spans="1:23" s="212" customFormat="1" ht="5.0999999999999996" customHeight="1" x14ac:dyDescent="0.5">
      <c r="B22" s="230"/>
      <c r="C22" s="230"/>
      <c r="D22" s="230"/>
      <c r="E22" s="233"/>
      <c r="F22" s="233"/>
      <c r="G22" s="233"/>
      <c r="H22" s="233"/>
      <c r="I22" s="229"/>
      <c r="J22" s="229"/>
      <c r="K22" s="229"/>
      <c r="L22" s="229"/>
      <c r="M22" s="229"/>
      <c r="N22" s="229"/>
      <c r="O22" s="229"/>
      <c r="P22" s="229"/>
      <c r="Q22" s="229"/>
      <c r="R22" s="229"/>
      <c r="S22" s="229"/>
      <c r="T22" s="233"/>
      <c r="U22" s="233"/>
    </row>
    <row r="23" spans="1:23" s="212" customFormat="1" ht="18" customHeight="1" thickBot="1" x14ac:dyDescent="0.55000000000000004">
      <c r="A23" s="228" t="s">
        <v>209</v>
      </c>
      <c r="B23" s="221"/>
      <c r="C23" s="221"/>
      <c r="D23" s="221"/>
      <c r="E23" s="234">
        <f>SUM(E14:E21)</f>
        <v>1480000000</v>
      </c>
      <c r="F23" s="233"/>
      <c r="G23" s="234">
        <f>SUM(G14:G21)</f>
        <v>93663209</v>
      </c>
      <c r="H23" s="233"/>
      <c r="I23" s="234">
        <f>SUM(I14:I21)</f>
        <v>94712575</v>
      </c>
      <c r="J23" s="233"/>
      <c r="K23" s="234">
        <f>SUM(K14:K21)</f>
        <v>63800000</v>
      </c>
      <c r="L23" s="233"/>
      <c r="M23" s="234">
        <f>SUM(M14:M21)</f>
        <v>277237748</v>
      </c>
      <c r="N23" s="233"/>
      <c r="O23" s="234">
        <f>SUM(O14:O21)</f>
        <v>-2075120</v>
      </c>
      <c r="P23" s="233"/>
      <c r="Q23" s="234">
        <f>SUM(Q14:Q21)</f>
        <v>2007338412</v>
      </c>
      <c r="R23" s="233"/>
      <c r="S23" s="234">
        <f>SUM(S14:S21)</f>
        <v>153893</v>
      </c>
      <c r="T23" s="233"/>
      <c r="U23" s="234">
        <f>SUM(U14:U21)</f>
        <v>2007492305</v>
      </c>
    </row>
    <row r="24" spans="1:23" s="212" customFormat="1" ht="18" customHeight="1" thickTop="1" x14ac:dyDescent="0.5">
      <c r="A24" s="228"/>
      <c r="B24" s="221"/>
      <c r="C24" s="221"/>
      <c r="D24" s="221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</row>
    <row r="25" spans="1:23" s="212" customFormat="1" ht="18" customHeight="1" x14ac:dyDescent="0.5">
      <c r="A25" s="228" t="s">
        <v>135</v>
      </c>
      <c r="B25" s="228"/>
      <c r="C25" s="228"/>
      <c r="D25" s="228"/>
      <c r="E25" s="235">
        <v>1480000000</v>
      </c>
      <c r="F25" s="229"/>
      <c r="G25" s="235">
        <v>93663209</v>
      </c>
      <c r="H25" s="229"/>
      <c r="I25" s="235">
        <v>94712575</v>
      </c>
      <c r="J25" s="229"/>
      <c r="K25" s="235">
        <v>77000000</v>
      </c>
      <c r="L25" s="229"/>
      <c r="M25" s="235">
        <v>350502734</v>
      </c>
      <c r="N25" s="229"/>
      <c r="O25" s="235">
        <v>-3046750</v>
      </c>
      <c r="P25" s="229"/>
      <c r="Q25" s="235">
        <f t="shared" ref="Q25:Q29" si="1">SUM(E25:O25)</f>
        <v>2092831768</v>
      </c>
      <c r="R25" s="229"/>
      <c r="S25" s="235">
        <v>-1078436</v>
      </c>
      <c r="T25" s="229"/>
      <c r="U25" s="235">
        <f>SUM(S25,Q25)</f>
        <v>2091753332</v>
      </c>
    </row>
    <row r="26" spans="1:23" s="212" customFormat="1" ht="5.0999999999999996" customHeight="1" x14ac:dyDescent="0.5">
      <c r="A26" s="228"/>
      <c r="B26" s="228"/>
      <c r="C26" s="228"/>
      <c r="D26" s="228"/>
      <c r="E26" s="235"/>
      <c r="F26" s="229"/>
      <c r="G26" s="235"/>
      <c r="H26" s="229"/>
      <c r="I26" s="235"/>
      <c r="J26" s="229"/>
      <c r="K26" s="235"/>
      <c r="L26" s="229"/>
      <c r="M26" s="235"/>
      <c r="N26" s="229"/>
      <c r="O26" s="235"/>
      <c r="P26" s="229"/>
      <c r="Q26" s="235"/>
      <c r="R26" s="229"/>
      <c r="S26" s="235"/>
      <c r="T26" s="229"/>
      <c r="U26" s="235"/>
    </row>
    <row r="27" spans="1:23" s="212" customFormat="1" ht="18" customHeight="1" x14ac:dyDescent="0.5">
      <c r="A27" s="212" t="s">
        <v>201</v>
      </c>
      <c r="B27" s="230"/>
      <c r="C27" s="230"/>
      <c r="D27" s="230"/>
      <c r="E27" s="235">
        <v>0</v>
      </c>
      <c r="F27" s="229"/>
      <c r="G27" s="235">
        <v>0</v>
      </c>
      <c r="H27" s="229"/>
      <c r="I27" s="235">
        <v>0</v>
      </c>
      <c r="J27" s="229"/>
      <c r="K27" s="235">
        <v>13500000</v>
      </c>
      <c r="L27" s="229"/>
      <c r="M27" s="235">
        <v>-13500000</v>
      </c>
      <c r="N27" s="229"/>
      <c r="O27" s="235">
        <v>0</v>
      </c>
      <c r="P27" s="229"/>
      <c r="Q27" s="235">
        <f t="shared" si="1"/>
        <v>0</v>
      </c>
      <c r="R27" s="229"/>
      <c r="S27" s="235">
        <v>0</v>
      </c>
      <c r="T27" s="229"/>
      <c r="U27" s="235">
        <f>SUM(S27,Q27)</f>
        <v>0</v>
      </c>
      <c r="V27" s="231"/>
      <c r="W27" s="231"/>
    </row>
    <row r="28" spans="1:23" s="212" customFormat="1" ht="18" customHeight="1" x14ac:dyDescent="0.5">
      <c r="A28" s="212" t="s">
        <v>229</v>
      </c>
      <c r="B28" s="230"/>
      <c r="C28" s="230"/>
      <c r="D28" s="230"/>
      <c r="E28" s="235">
        <v>0</v>
      </c>
      <c r="F28" s="229"/>
      <c r="G28" s="235">
        <v>0</v>
      </c>
      <c r="H28" s="229"/>
      <c r="I28" s="235">
        <v>0</v>
      </c>
      <c r="J28" s="229"/>
      <c r="K28" s="235">
        <v>0</v>
      </c>
      <c r="L28" s="229"/>
      <c r="M28" s="235">
        <v>-246000000</v>
      </c>
      <c r="N28" s="229"/>
      <c r="O28" s="235">
        <v>0</v>
      </c>
      <c r="P28" s="229"/>
      <c r="Q28" s="235">
        <f t="shared" si="1"/>
        <v>-246000000</v>
      </c>
      <c r="R28" s="229"/>
      <c r="S28" s="235">
        <v>-4971</v>
      </c>
      <c r="T28" s="229"/>
      <c r="U28" s="235">
        <f>SUM(S28,Q28)</f>
        <v>-246004971</v>
      </c>
      <c r="V28" s="231"/>
      <c r="W28" s="231"/>
    </row>
    <row r="29" spans="1:23" s="212" customFormat="1" ht="18" customHeight="1" x14ac:dyDescent="0.5">
      <c r="A29" s="212" t="s">
        <v>90</v>
      </c>
      <c r="B29" s="230"/>
      <c r="C29" s="230"/>
      <c r="D29" s="230"/>
      <c r="E29" s="236">
        <v>0</v>
      </c>
      <c r="F29" s="229"/>
      <c r="G29" s="236">
        <v>0</v>
      </c>
      <c r="H29" s="229"/>
      <c r="I29" s="236">
        <v>0</v>
      </c>
      <c r="J29" s="229"/>
      <c r="K29" s="236">
        <v>0</v>
      </c>
      <c r="L29" s="229"/>
      <c r="M29" s="236">
        <f>'T7-8 (PL 9M)'!G57</f>
        <v>253506343</v>
      </c>
      <c r="N29" s="229"/>
      <c r="O29" s="236">
        <f>'T7-8 (PL 9M)'!G65-'T7-8 (PL 9M)'!G57</f>
        <v>-5254274</v>
      </c>
      <c r="P29" s="229"/>
      <c r="Q29" s="236">
        <f t="shared" si="1"/>
        <v>248252069</v>
      </c>
      <c r="R29" s="229"/>
      <c r="S29" s="236">
        <f>'T7-8 (PL 9M)'!G68</f>
        <v>-357949</v>
      </c>
      <c r="T29" s="229"/>
      <c r="U29" s="236">
        <f>SUM(S29,Q29)</f>
        <v>247894120</v>
      </c>
    </row>
    <row r="30" spans="1:23" s="212" customFormat="1" ht="5.0999999999999996" customHeight="1" x14ac:dyDescent="0.5">
      <c r="B30" s="230"/>
      <c r="C30" s="230"/>
      <c r="D30" s="230"/>
      <c r="E30" s="237"/>
      <c r="F30" s="233"/>
      <c r="G30" s="237"/>
      <c r="H30" s="233"/>
      <c r="I30" s="235"/>
      <c r="J30" s="229"/>
      <c r="K30" s="237"/>
      <c r="L30" s="233"/>
      <c r="M30" s="235"/>
      <c r="N30" s="229"/>
      <c r="O30" s="235"/>
      <c r="P30" s="229"/>
      <c r="Q30" s="235"/>
      <c r="R30" s="229"/>
      <c r="S30" s="235"/>
      <c r="T30" s="233"/>
      <c r="U30" s="237"/>
    </row>
    <row r="31" spans="1:23" s="212" customFormat="1" ht="18" customHeight="1" thickBot="1" x14ac:dyDescent="0.55000000000000004">
      <c r="A31" s="228" t="s">
        <v>210</v>
      </c>
      <c r="B31" s="221"/>
      <c r="C31" s="221"/>
      <c r="D31" s="221"/>
      <c r="E31" s="238">
        <f>SUM(E25:E29)</f>
        <v>1480000000</v>
      </c>
      <c r="F31" s="233"/>
      <c r="G31" s="238">
        <f>SUM(G25:G29)</f>
        <v>93663209</v>
      </c>
      <c r="H31" s="233"/>
      <c r="I31" s="238">
        <f>SUM(I25:I29)</f>
        <v>94712575</v>
      </c>
      <c r="J31" s="233"/>
      <c r="K31" s="238">
        <f>SUM(K25:K29)</f>
        <v>90500000</v>
      </c>
      <c r="L31" s="233"/>
      <c r="M31" s="238">
        <f>SUM(M25:M29)</f>
        <v>344509077</v>
      </c>
      <c r="N31" s="233"/>
      <c r="O31" s="238">
        <f>SUM(O25:O29)</f>
        <v>-8301024</v>
      </c>
      <c r="P31" s="233"/>
      <c r="Q31" s="238">
        <f>SUM(Q25:Q29)</f>
        <v>2095083837</v>
      </c>
      <c r="R31" s="233"/>
      <c r="S31" s="238">
        <f>SUM(S25:S29)</f>
        <v>-1441356</v>
      </c>
      <c r="T31" s="233"/>
      <c r="U31" s="238">
        <f>SUM(U25:U29)</f>
        <v>2093642481</v>
      </c>
      <c r="V31" s="231"/>
    </row>
    <row r="32" spans="1:23" s="212" customFormat="1" ht="18" customHeight="1" thickTop="1" x14ac:dyDescent="0.5">
      <c r="A32" s="228"/>
      <c r="B32" s="221"/>
      <c r="C32" s="221"/>
      <c r="D32" s="221"/>
      <c r="E32" s="233"/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1"/>
    </row>
    <row r="33" spans="1:22" s="212" customFormat="1" ht="18" customHeight="1" x14ac:dyDescent="0.5">
      <c r="A33" s="228"/>
      <c r="B33" s="221"/>
      <c r="C33" s="221"/>
      <c r="D33" s="221"/>
      <c r="E33" s="233"/>
      <c r="F33" s="233"/>
      <c r="G33" s="233"/>
      <c r="H33" s="233"/>
      <c r="I33" s="233"/>
      <c r="J33" s="233"/>
      <c r="K33" s="233"/>
      <c r="L33" s="233"/>
      <c r="M33" s="233"/>
      <c r="N33" s="233"/>
      <c r="O33" s="233"/>
      <c r="P33" s="233"/>
      <c r="Q33" s="233"/>
      <c r="R33" s="233"/>
      <c r="S33" s="233"/>
      <c r="T33" s="233"/>
      <c r="U33" s="233"/>
      <c r="V33" s="231"/>
    </row>
    <row r="34" spans="1:22" s="119" customFormat="1" ht="22.15" customHeight="1" x14ac:dyDescent="0.5">
      <c r="A34" s="148" t="s">
        <v>197</v>
      </c>
      <c r="B34" s="127"/>
      <c r="C34" s="127"/>
      <c r="D34" s="127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70"/>
    </row>
    <row r="40" spans="1:22" ht="18" customHeight="1" x14ac:dyDescent="0.5">
      <c r="U40" s="114"/>
    </row>
  </sheetData>
  <mergeCells count="3">
    <mergeCell ref="E5:U5"/>
    <mergeCell ref="E6:Q6"/>
    <mergeCell ref="K8:M8"/>
  </mergeCells>
  <pageMargins left="0.5" right="0.5" top="0.5" bottom="0.6" header="0.49" footer="0.4"/>
  <pageSetup paperSize="9" scale="96" firstPageNumber="9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DM29"/>
  <sheetViews>
    <sheetView view="pageBreakPreview" topLeftCell="A11" zoomScale="85" zoomScaleNormal="85" zoomScaleSheetLayoutView="85" workbookViewId="0">
      <selection activeCell="D17" sqref="D17"/>
    </sheetView>
  </sheetViews>
  <sheetFormatPr defaultColWidth="10.42578125" defaultRowHeight="18.75" x14ac:dyDescent="0.5"/>
  <cols>
    <col min="1" max="1" width="1.5703125" style="43" customWidth="1"/>
    <col min="2" max="3" width="1.7109375" style="43" customWidth="1"/>
    <col min="4" max="4" width="51" style="43" customWidth="1"/>
    <col min="5" max="5" width="13.7109375" style="122" customWidth="1"/>
    <col min="6" max="6" width="1.28515625" style="122" customWidth="1"/>
    <col min="7" max="7" width="13.7109375" style="122" customWidth="1"/>
    <col min="8" max="8" width="1.28515625" style="43" customWidth="1"/>
    <col min="9" max="9" width="17.5703125" style="123" customWidth="1"/>
    <col min="10" max="10" width="1.28515625" style="43" customWidth="1"/>
    <col min="11" max="11" width="15.5703125" style="123" customWidth="1"/>
    <col min="12" max="12" width="1.28515625" style="43" customWidth="1"/>
    <col min="13" max="13" width="15.5703125" style="124" customWidth="1"/>
    <col min="14" max="14" width="18.7109375" style="119" customWidth="1"/>
    <col min="15" max="103" width="10.42578125" style="119"/>
    <col min="104" max="16384" width="10.42578125" style="43"/>
  </cols>
  <sheetData>
    <row r="1" spans="1:103" ht="21.75" customHeight="1" x14ac:dyDescent="0.5">
      <c r="A1" s="120" t="s">
        <v>136</v>
      </c>
      <c r="B1" s="121"/>
      <c r="C1" s="121"/>
      <c r="D1" s="121"/>
    </row>
    <row r="2" spans="1:103" ht="21.75" customHeight="1" x14ac:dyDescent="0.5">
      <c r="A2" s="120" t="s">
        <v>154</v>
      </c>
      <c r="B2" s="120"/>
      <c r="C2" s="120"/>
      <c r="D2" s="120"/>
    </row>
    <row r="3" spans="1:103" s="127" customFormat="1" ht="21.75" customHeight="1" x14ac:dyDescent="0.5">
      <c r="A3" s="125" t="str">
        <f>'T9'!A3</f>
        <v>สำหรับงวดเก้าเดือนสิ้นสุดวันที่ 30 กันยายน พ.ศ. 2562</v>
      </c>
      <c r="B3" s="125"/>
      <c r="C3" s="125"/>
      <c r="D3" s="125"/>
      <c r="E3" s="126"/>
      <c r="F3" s="126"/>
      <c r="G3" s="126"/>
      <c r="I3" s="128"/>
      <c r="K3" s="128"/>
      <c r="M3" s="12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  <c r="AV3" s="119"/>
      <c r="AW3" s="119"/>
      <c r="AX3" s="119"/>
      <c r="AY3" s="119"/>
      <c r="AZ3" s="119"/>
      <c r="BA3" s="119"/>
      <c r="BB3" s="119"/>
      <c r="BC3" s="119"/>
      <c r="BD3" s="119"/>
      <c r="BE3" s="119"/>
      <c r="BF3" s="119"/>
      <c r="BG3" s="119"/>
      <c r="BH3" s="119"/>
      <c r="BI3" s="119"/>
      <c r="BJ3" s="119"/>
      <c r="BK3" s="119"/>
      <c r="BL3" s="119"/>
      <c r="BM3" s="119"/>
      <c r="BN3" s="119"/>
      <c r="BO3" s="119"/>
      <c r="BP3" s="119"/>
      <c r="BQ3" s="119"/>
      <c r="BR3" s="119"/>
      <c r="BS3" s="119"/>
      <c r="BT3" s="119"/>
      <c r="BU3" s="119"/>
      <c r="BV3" s="119"/>
      <c r="BW3" s="119"/>
      <c r="BX3" s="119"/>
      <c r="BY3" s="119"/>
      <c r="BZ3" s="119"/>
      <c r="CA3" s="119"/>
      <c r="CB3" s="119"/>
      <c r="CC3" s="119"/>
      <c r="CD3" s="119"/>
      <c r="CE3" s="119"/>
      <c r="CF3" s="119"/>
      <c r="CG3" s="119"/>
      <c r="CH3" s="119"/>
      <c r="CI3" s="119"/>
      <c r="CJ3" s="119"/>
      <c r="CK3" s="119"/>
      <c r="CL3" s="119"/>
      <c r="CM3" s="119"/>
      <c r="CN3" s="119"/>
      <c r="CO3" s="119"/>
      <c r="CP3" s="119"/>
      <c r="CQ3" s="119"/>
      <c r="CR3" s="119"/>
      <c r="CS3" s="119"/>
      <c r="CT3" s="119"/>
      <c r="CU3" s="119"/>
      <c r="CV3" s="119"/>
      <c r="CW3" s="119"/>
      <c r="CX3" s="119"/>
      <c r="CY3" s="119"/>
    </row>
    <row r="4" spans="1:103" ht="18.75" customHeight="1" x14ac:dyDescent="0.5"/>
    <row r="5" spans="1:103" ht="18.75" customHeight="1" x14ac:dyDescent="0.5">
      <c r="E5" s="257" t="s">
        <v>91</v>
      </c>
      <c r="F5" s="257"/>
      <c r="G5" s="257"/>
      <c r="H5" s="257"/>
      <c r="I5" s="257"/>
      <c r="J5" s="257"/>
      <c r="K5" s="257"/>
      <c r="L5" s="257"/>
      <c r="M5" s="257"/>
    </row>
    <row r="6" spans="1:103" s="89" customFormat="1" ht="21.75" customHeight="1" x14ac:dyDescent="0.5">
      <c r="A6" s="130"/>
      <c r="B6" s="130"/>
      <c r="C6" s="130"/>
      <c r="D6" s="130"/>
      <c r="E6" s="99"/>
      <c r="F6" s="99"/>
      <c r="G6" s="131"/>
      <c r="H6" s="132"/>
      <c r="I6" s="258" t="s">
        <v>96</v>
      </c>
      <c r="J6" s="258"/>
      <c r="K6" s="258"/>
      <c r="L6" s="132"/>
      <c r="M6" s="133"/>
    </row>
    <row r="7" spans="1:103" s="89" customFormat="1" ht="21.75" customHeight="1" x14ac:dyDescent="0.5">
      <c r="A7" s="130"/>
      <c r="B7" s="130"/>
      <c r="C7" s="130"/>
      <c r="D7" s="130"/>
      <c r="E7" s="99" t="s">
        <v>88</v>
      </c>
      <c r="F7" s="99"/>
      <c r="G7" s="131" t="s">
        <v>107</v>
      </c>
      <c r="H7" s="132"/>
      <c r="I7" s="134" t="s">
        <v>146</v>
      </c>
      <c r="J7" s="135"/>
      <c r="K7" s="135"/>
      <c r="L7" s="132"/>
      <c r="M7" s="133"/>
    </row>
    <row r="8" spans="1:103" s="89" customFormat="1" ht="21.75" customHeight="1" x14ac:dyDescent="0.5">
      <c r="A8" s="130"/>
      <c r="B8" s="130"/>
      <c r="C8" s="130"/>
      <c r="D8" s="130"/>
      <c r="E8" s="134" t="s">
        <v>89</v>
      </c>
      <c r="F8" s="134"/>
      <c r="G8" s="134" t="s">
        <v>108</v>
      </c>
      <c r="H8" s="132"/>
      <c r="I8" s="136" t="s">
        <v>145</v>
      </c>
      <c r="J8" s="132"/>
      <c r="K8" s="134" t="s">
        <v>25</v>
      </c>
      <c r="L8" s="132"/>
      <c r="M8" s="134" t="s">
        <v>33</v>
      </c>
    </row>
    <row r="9" spans="1:103" s="89" customFormat="1" ht="21.75" customHeight="1" x14ac:dyDescent="0.5">
      <c r="A9" s="97"/>
      <c r="B9" s="137"/>
      <c r="C9" s="137"/>
      <c r="D9" s="137"/>
      <c r="E9" s="138" t="s">
        <v>32</v>
      </c>
      <c r="F9" s="134"/>
      <c r="G9" s="138" t="s">
        <v>32</v>
      </c>
      <c r="H9" s="132"/>
      <c r="I9" s="138" t="s">
        <v>32</v>
      </c>
      <c r="J9" s="132"/>
      <c r="K9" s="138" t="s">
        <v>32</v>
      </c>
      <c r="L9" s="132"/>
      <c r="M9" s="138" t="s">
        <v>32</v>
      </c>
    </row>
    <row r="10" spans="1:103" s="89" customFormat="1" ht="8.1" customHeight="1" x14ac:dyDescent="0.5">
      <c r="A10" s="97"/>
      <c r="B10" s="137"/>
      <c r="C10" s="137"/>
      <c r="D10" s="137"/>
      <c r="E10" s="134"/>
      <c r="F10" s="134"/>
      <c r="G10" s="134"/>
      <c r="H10" s="132"/>
      <c r="I10" s="134"/>
      <c r="J10" s="132"/>
      <c r="K10" s="134"/>
      <c r="L10" s="132"/>
      <c r="M10" s="134"/>
    </row>
    <row r="11" spans="1:103" s="119" customFormat="1" ht="21.75" customHeight="1" x14ac:dyDescent="0.5">
      <c r="A11" s="139" t="s">
        <v>126</v>
      </c>
      <c r="B11" s="139"/>
      <c r="C11" s="139"/>
      <c r="D11" s="139"/>
      <c r="E11" s="140">
        <v>638000000</v>
      </c>
      <c r="F11" s="140"/>
      <c r="G11" s="79">
        <v>93663209</v>
      </c>
      <c r="H11" s="140"/>
      <c r="I11" s="140">
        <v>0</v>
      </c>
      <c r="J11" s="140"/>
      <c r="K11" s="140">
        <v>1502628254</v>
      </c>
      <c r="L11" s="141"/>
      <c r="M11" s="142">
        <f>SUM(E11:K11)</f>
        <v>2234291463</v>
      </c>
    </row>
    <row r="12" spans="1:103" s="119" customFormat="1" ht="21.75" customHeight="1" x14ac:dyDescent="0.5">
      <c r="A12" s="119" t="s">
        <v>200</v>
      </c>
      <c r="B12" s="139"/>
      <c r="C12" s="139"/>
      <c r="D12" s="139"/>
      <c r="E12" s="140">
        <v>842000000</v>
      </c>
      <c r="F12" s="140"/>
      <c r="G12" s="79">
        <v>0</v>
      </c>
      <c r="H12" s="140"/>
      <c r="I12" s="140">
        <v>0</v>
      </c>
      <c r="J12" s="140"/>
      <c r="K12" s="140">
        <v>0</v>
      </c>
      <c r="L12" s="141"/>
      <c r="M12" s="142">
        <f t="shared" ref="M12:M14" si="0">SUM(E12:K12)</f>
        <v>842000000</v>
      </c>
    </row>
    <row r="13" spans="1:103" s="119" customFormat="1" ht="21.75" customHeight="1" x14ac:dyDescent="0.5">
      <c r="A13" s="119" t="s">
        <v>196</v>
      </c>
      <c r="B13" s="139"/>
      <c r="C13" s="139"/>
      <c r="D13" s="139"/>
      <c r="E13" s="140">
        <v>0</v>
      </c>
      <c r="F13" s="140"/>
      <c r="G13" s="79">
        <v>0</v>
      </c>
      <c r="H13" s="140"/>
      <c r="I13" s="140">
        <v>63800000</v>
      </c>
      <c r="J13" s="140"/>
      <c r="K13" s="140">
        <v>-63800000</v>
      </c>
      <c r="L13" s="141"/>
      <c r="M13" s="142">
        <f t="shared" si="0"/>
        <v>0</v>
      </c>
    </row>
    <row r="14" spans="1:103" s="119" customFormat="1" ht="21.75" customHeight="1" x14ac:dyDescent="0.5">
      <c r="A14" s="119" t="s">
        <v>182</v>
      </c>
      <c r="B14" s="139"/>
      <c r="C14" s="139"/>
      <c r="D14" s="139"/>
      <c r="E14" s="140">
        <v>0</v>
      </c>
      <c r="F14" s="140"/>
      <c r="G14" s="79">
        <v>0</v>
      </c>
      <c r="H14" s="140"/>
      <c r="I14" s="140">
        <v>0</v>
      </c>
      <c r="J14" s="140"/>
      <c r="K14" s="140">
        <v>-1436200000</v>
      </c>
      <c r="L14" s="141"/>
      <c r="M14" s="142">
        <f t="shared" si="0"/>
        <v>-1436200000</v>
      </c>
    </row>
    <row r="15" spans="1:103" s="119" customFormat="1" ht="21.75" customHeight="1" x14ac:dyDescent="0.5">
      <c r="A15" s="119" t="s">
        <v>90</v>
      </c>
      <c r="B15" s="143"/>
      <c r="C15" s="143"/>
      <c r="D15" s="143"/>
      <c r="E15" s="88">
        <v>0</v>
      </c>
      <c r="F15" s="79"/>
      <c r="G15" s="88">
        <v>0</v>
      </c>
      <c r="H15" s="79"/>
      <c r="I15" s="88">
        <v>0</v>
      </c>
      <c r="J15" s="79"/>
      <c r="K15" s="88">
        <v>185551674</v>
      </c>
      <c r="L15" s="141"/>
      <c r="M15" s="84">
        <f>SUM(E15:K15)</f>
        <v>185551674</v>
      </c>
    </row>
    <row r="16" spans="1:103" s="119" customFormat="1" ht="8.1" customHeight="1" x14ac:dyDescent="0.5">
      <c r="B16" s="143"/>
      <c r="C16" s="143"/>
      <c r="D16" s="143"/>
      <c r="E16" s="142"/>
      <c r="F16" s="142"/>
      <c r="G16" s="142"/>
      <c r="H16" s="141"/>
      <c r="I16" s="79"/>
      <c r="J16" s="141"/>
      <c r="K16" s="79"/>
      <c r="L16" s="141"/>
      <c r="M16" s="142"/>
    </row>
    <row r="17" spans="1:117" s="119" customFormat="1" ht="21.75" customHeight="1" thickBot="1" x14ac:dyDescent="0.55000000000000004">
      <c r="A17" s="139" t="s">
        <v>209</v>
      </c>
      <c r="B17" s="130"/>
      <c r="C17" s="130"/>
      <c r="D17" s="130"/>
      <c r="E17" s="144">
        <f>SUM(E11:E15)</f>
        <v>1480000000</v>
      </c>
      <c r="F17" s="142"/>
      <c r="G17" s="144">
        <f>SUM(G11:G15)</f>
        <v>93663209</v>
      </c>
      <c r="H17" s="141"/>
      <c r="I17" s="144">
        <f>SUM(I11:I15)</f>
        <v>63800000</v>
      </c>
      <c r="J17" s="141"/>
      <c r="K17" s="144">
        <f>SUM(K11:K15)</f>
        <v>188179928</v>
      </c>
      <c r="L17" s="141"/>
      <c r="M17" s="144">
        <f>SUM(M11:M15)</f>
        <v>1825643137</v>
      </c>
    </row>
    <row r="18" spans="1:117" s="119" customFormat="1" ht="21.75" customHeight="1" thickTop="1" x14ac:dyDescent="0.5">
      <c r="A18" s="139"/>
      <c r="B18" s="130"/>
      <c r="C18" s="130"/>
      <c r="D18" s="130"/>
      <c r="E18" s="142"/>
      <c r="F18" s="142"/>
      <c r="G18" s="142"/>
      <c r="H18" s="141"/>
      <c r="I18" s="142"/>
      <c r="J18" s="141"/>
      <c r="K18" s="142"/>
      <c r="L18" s="141"/>
      <c r="M18" s="142"/>
    </row>
    <row r="19" spans="1:117" s="119" customFormat="1" ht="21.75" customHeight="1" x14ac:dyDescent="0.5">
      <c r="A19" s="139" t="s">
        <v>134</v>
      </c>
      <c r="B19" s="139"/>
      <c r="C19" s="139"/>
      <c r="D19" s="139"/>
      <c r="E19" s="145">
        <v>1480000000</v>
      </c>
      <c r="F19" s="140"/>
      <c r="G19" s="85">
        <v>93663209</v>
      </c>
      <c r="H19" s="140"/>
      <c r="I19" s="145">
        <v>77000000</v>
      </c>
      <c r="J19" s="140"/>
      <c r="K19" s="145">
        <v>246302496</v>
      </c>
      <c r="L19" s="141"/>
      <c r="M19" s="146">
        <f>SUM(E19:K19)</f>
        <v>1896965705</v>
      </c>
    </row>
    <row r="20" spans="1:117" s="119" customFormat="1" ht="21.75" customHeight="1" x14ac:dyDescent="0.5">
      <c r="A20" s="119" t="s">
        <v>201</v>
      </c>
      <c r="B20" s="139"/>
      <c r="C20" s="139"/>
      <c r="D20" s="139"/>
      <c r="E20" s="145">
        <v>0</v>
      </c>
      <c r="F20" s="140"/>
      <c r="G20" s="85">
        <v>0</v>
      </c>
      <c r="H20" s="140"/>
      <c r="I20" s="145">
        <v>13500000</v>
      </c>
      <c r="J20" s="140"/>
      <c r="K20" s="145">
        <v>-13500000</v>
      </c>
      <c r="L20" s="141"/>
      <c r="M20" s="146">
        <f t="shared" ref="M20:M21" si="1">SUM(E20:K20)</f>
        <v>0</v>
      </c>
    </row>
    <row r="21" spans="1:117" s="119" customFormat="1" ht="21.75" customHeight="1" x14ac:dyDescent="0.5">
      <c r="A21" s="119" t="s">
        <v>229</v>
      </c>
      <c r="B21" s="139"/>
      <c r="C21" s="139"/>
      <c r="D21" s="139"/>
      <c r="E21" s="145">
        <v>0</v>
      </c>
      <c r="F21" s="140"/>
      <c r="G21" s="85">
        <v>0</v>
      </c>
      <c r="H21" s="140"/>
      <c r="I21" s="145">
        <v>0</v>
      </c>
      <c r="J21" s="140"/>
      <c r="K21" s="145">
        <v>-246000000</v>
      </c>
      <c r="L21" s="141"/>
      <c r="M21" s="146">
        <f t="shared" si="1"/>
        <v>-246000000</v>
      </c>
    </row>
    <row r="22" spans="1:117" s="119" customFormat="1" ht="21.75" customHeight="1" x14ac:dyDescent="0.5">
      <c r="A22" s="119" t="s">
        <v>90</v>
      </c>
      <c r="B22" s="143"/>
      <c r="C22" s="143"/>
      <c r="D22" s="143"/>
      <c r="E22" s="50">
        <v>0</v>
      </c>
      <c r="F22" s="79"/>
      <c r="G22" s="50">
        <v>0</v>
      </c>
      <c r="H22" s="79"/>
      <c r="I22" s="50">
        <v>0</v>
      </c>
      <c r="J22" s="79"/>
      <c r="K22" s="240">
        <f>'T7-8 (PL 9M)'!K57</f>
        <v>295392075</v>
      </c>
      <c r="L22" s="141"/>
      <c r="M22" s="83">
        <f>SUM(E22:K22)</f>
        <v>295392075</v>
      </c>
    </row>
    <row r="23" spans="1:117" s="119" customFormat="1" ht="8.1" customHeight="1" x14ac:dyDescent="0.5">
      <c r="B23" s="143"/>
      <c r="C23" s="143"/>
      <c r="D23" s="143"/>
      <c r="E23" s="146"/>
      <c r="F23" s="142"/>
      <c r="G23" s="146"/>
      <c r="H23" s="141"/>
      <c r="I23" s="85"/>
      <c r="J23" s="141"/>
      <c r="K23" s="85"/>
      <c r="L23" s="141"/>
      <c r="M23" s="146"/>
    </row>
    <row r="24" spans="1:117" s="119" customFormat="1" ht="21.75" customHeight="1" thickBot="1" x14ac:dyDescent="0.55000000000000004">
      <c r="A24" s="139" t="s">
        <v>210</v>
      </c>
      <c r="B24" s="130"/>
      <c r="C24" s="130"/>
      <c r="D24" s="130"/>
      <c r="E24" s="147">
        <f>SUM(E19:E22)</f>
        <v>1480000000</v>
      </c>
      <c r="F24" s="142"/>
      <c r="G24" s="147">
        <f>SUM(G19:G22)</f>
        <v>93663209</v>
      </c>
      <c r="H24" s="141"/>
      <c r="I24" s="147">
        <f>SUM(I19:I22)</f>
        <v>90500000</v>
      </c>
      <c r="J24" s="141"/>
      <c r="K24" s="147">
        <f>SUM(K19:K22)</f>
        <v>282194571</v>
      </c>
      <c r="L24" s="141"/>
      <c r="M24" s="147">
        <f>SUM(M19:M22)</f>
        <v>1946357780</v>
      </c>
      <c r="N24" s="140">
        <f>'T2-4'!K123-M24</f>
        <v>0</v>
      </c>
    </row>
    <row r="25" spans="1:117" s="119" customFormat="1" ht="21.75" customHeight="1" thickTop="1" x14ac:dyDescent="0.5">
      <c r="A25" s="139"/>
      <c r="B25" s="130"/>
      <c r="C25" s="130"/>
      <c r="D25" s="130"/>
      <c r="E25" s="142"/>
      <c r="F25" s="142"/>
      <c r="G25" s="142"/>
      <c r="H25" s="141"/>
      <c r="I25" s="142"/>
      <c r="J25" s="141"/>
      <c r="K25" s="142"/>
      <c r="L25" s="141"/>
      <c r="M25" s="142"/>
    </row>
    <row r="26" spans="1:117" ht="13.5" customHeight="1" x14ac:dyDescent="0.5"/>
    <row r="27" spans="1:117" s="119" customFormat="1" ht="21.6" customHeight="1" x14ac:dyDescent="0.5">
      <c r="A27" s="148" t="s">
        <v>197</v>
      </c>
      <c r="B27" s="127"/>
      <c r="C27" s="127"/>
      <c r="D27" s="127"/>
      <c r="E27" s="126"/>
      <c r="F27" s="127"/>
      <c r="G27" s="127"/>
      <c r="H27" s="127"/>
      <c r="I27" s="128"/>
      <c r="J27" s="128"/>
      <c r="K27" s="128"/>
      <c r="L27" s="128"/>
      <c r="M27" s="128"/>
    </row>
    <row r="28" spans="1:117" ht="21.6" customHeight="1" x14ac:dyDescent="0.5">
      <c r="F28" s="43"/>
      <c r="G28" s="43"/>
      <c r="J28" s="123"/>
      <c r="L28" s="123"/>
      <c r="M28" s="123"/>
      <c r="CZ28" s="119"/>
      <c r="DA28" s="119"/>
      <c r="DB28" s="119"/>
      <c r="DC28" s="119"/>
      <c r="DD28" s="119"/>
      <c r="DE28" s="119"/>
      <c r="DF28" s="119"/>
      <c r="DG28" s="119"/>
      <c r="DH28" s="119"/>
      <c r="DI28" s="119"/>
      <c r="DJ28" s="119"/>
      <c r="DK28" s="119"/>
      <c r="DL28" s="119"/>
      <c r="DM28" s="119"/>
    </row>
    <row r="29" spans="1:117" ht="21.6" customHeight="1" x14ac:dyDescent="0.5">
      <c r="F29" s="43"/>
      <c r="G29" s="43"/>
      <c r="J29" s="123"/>
      <c r="L29" s="123"/>
      <c r="M29" s="123"/>
      <c r="CZ29" s="119"/>
      <c r="DA29" s="119"/>
      <c r="DB29" s="119"/>
      <c r="DC29" s="119"/>
      <c r="DD29" s="119"/>
      <c r="DE29" s="119"/>
      <c r="DF29" s="119"/>
      <c r="DG29" s="119"/>
      <c r="DH29" s="119"/>
      <c r="DI29" s="119"/>
      <c r="DJ29" s="119"/>
      <c r="DK29" s="119"/>
      <c r="DL29" s="119"/>
      <c r="DM29" s="119"/>
    </row>
  </sheetData>
  <mergeCells count="2">
    <mergeCell ref="E5:M5"/>
    <mergeCell ref="I6:K6"/>
  </mergeCells>
  <pageMargins left="0.8" right="0.8" top="0.5" bottom="0.6" header="0.49" footer="0.4"/>
  <pageSetup paperSize="9" firstPageNumber="10" orientation="landscape" useFirstPageNumber="1" horizontalDpi="1200" verticalDpi="1200" r:id="rId1"/>
  <headerFooter>
    <oddFooter>&amp;C&amp;"Times New Roman,Regular"&amp;11           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CC"/>
  </sheetPr>
  <dimension ref="A1:L182"/>
  <sheetViews>
    <sheetView tabSelected="1" view="pageBreakPreview" zoomScaleNormal="100" zoomScaleSheetLayoutView="100" workbookViewId="0">
      <selection activeCell="B93" sqref="B93"/>
    </sheetView>
  </sheetViews>
  <sheetFormatPr defaultColWidth="0.5703125" defaultRowHeight="21.6" customHeight="1" x14ac:dyDescent="0.5"/>
  <cols>
    <col min="1" max="1" width="2.42578125" style="43" customWidth="1"/>
    <col min="2" max="2" width="37" style="43" customWidth="1"/>
    <col min="3" max="3" width="8" style="52" customWidth="1"/>
    <col min="4" max="4" width="0.42578125" style="43" customWidth="1"/>
    <col min="5" max="5" width="13.5703125" style="53" customWidth="1"/>
    <col min="6" max="6" width="0.42578125" style="53" customWidth="1"/>
    <col min="7" max="7" width="13.5703125" style="53" customWidth="1"/>
    <col min="8" max="8" width="0.42578125" style="53" customWidth="1"/>
    <col min="9" max="9" width="13.5703125" style="53" customWidth="1"/>
    <col min="10" max="10" width="0.42578125" style="53" customWidth="1"/>
    <col min="11" max="11" width="13.5703125" style="53" customWidth="1"/>
    <col min="12" max="186" width="9.28515625" style="43" customWidth="1"/>
    <col min="187" max="187" width="1.42578125" style="43" customWidth="1"/>
    <col min="188" max="188" width="52.7109375" style="43" customWidth="1"/>
    <col min="189" max="189" width="7" style="43" bestFit="1" customWidth="1"/>
    <col min="190" max="190" width="0.5703125" style="43" customWidth="1"/>
    <col min="191" max="191" width="10.5703125" style="43" customWidth="1"/>
    <col min="192" max="16384" width="0.5703125" style="43"/>
  </cols>
  <sheetData>
    <row r="1" spans="1:11" s="42" customFormat="1" ht="22.9" customHeight="1" x14ac:dyDescent="0.5">
      <c r="A1" s="51" t="s">
        <v>136</v>
      </c>
      <c r="C1" s="52"/>
      <c r="E1" s="53"/>
      <c r="F1" s="53"/>
      <c r="G1" s="53"/>
      <c r="H1" s="53"/>
      <c r="I1" s="53"/>
      <c r="J1" s="53"/>
      <c r="K1" s="53"/>
    </row>
    <row r="2" spans="1:11" s="42" customFormat="1" ht="22.9" customHeight="1" x14ac:dyDescent="0.5">
      <c r="A2" s="51" t="s">
        <v>159</v>
      </c>
      <c r="B2" s="51"/>
      <c r="C2" s="54"/>
      <c r="E2" s="53"/>
      <c r="F2" s="53"/>
      <c r="G2" s="53"/>
      <c r="H2" s="53"/>
      <c r="I2" s="53"/>
      <c r="J2" s="53"/>
      <c r="K2" s="53"/>
    </row>
    <row r="3" spans="1:11" s="42" customFormat="1" ht="22.9" customHeight="1" x14ac:dyDescent="0.5">
      <c r="A3" s="55" t="str">
        <f>'T10'!A3</f>
        <v>สำหรับงวดเก้าเดือนสิ้นสุดวันที่ 30 กันยายน พ.ศ. 2562</v>
      </c>
      <c r="B3" s="55"/>
      <c r="C3" s="56"/>
      <c r="D3" s="57"/>
      <c r="E3" s="58"/>
      <c r="F3" s="58"/>
      <c r="G3" s="58"/>
      <c r="H3" s="58"/>
      <c r="I3" s="58"/>
      <c r="J3" s="58"/>
      <c r="K3" s="58"/>
    </row>
    <row r="4" spans="1:11" s="42" customFormat="1" ht="18" customHeight="1" x14ac:dyDescent="0.5">
      <c r="A4" s="59"/>
      <c r="B4" s="59"/>
      <c r="C4" s="60"/>
      <c r="D4" s="61"/>
      <c r="E4" s="62"/>
      <c r="F4" s="62"/>
      <c r="G4" s="62"/>
      <c r="H4" s="62"/>
      <c r="I4" s="62"/>
      <c r="J4" s="62"/>
      <c r="K4" s="62"/>
    </row>
    <row r="5" spans="1:11" s="42" customFormat="1" ht="18" customHeight="1" x14ac:dyDescent="0.5">
      <c r="A5" s="59"/>
      <c r="B5" s="59"/>
      <c r="C5" s="60"/>
      <c r="D5" s="61"/>
      <c r="E5" s="260" t="s">
        <v>56</v>
      </c>
      <c r="F5" s="260"/>
      <c r="G5" s="260"/>
      <c r="H5" s="63"/>
      <c r="I5" s="260" t="s">
        <v>69</v>
      </c>
      <c r="J5" s="260"/>
      <c r="K5" s="260"/>
    </row>
    <row r="6" spans="1:11" s="42" customFormat="1" ht="18" customHeight="1" x14ac:dyDescent="0.5">
      <c r="A6" s="59"/>
      <c r="B6" s="59"/>
      <c r="C6" s="60"/>
      <c r="D6" s="61"/>
      <c r="E6" s="64" t="s">
        <v>57</v>
      </c>
      <c r="F6" s="53"/>
      <c r="G6" s="64" t="s">
        <v>57</v>
      </c>
      <c r="H6" s="53"/>
      <c r="I6" s="64" t="s">
        <v>57</v>
      </c>
      <c r="J6" s="53"/>
      <c r="K6" s="64" t="s">
        <v>57</v>
      </c>
    </row>
    <row r="7" spans="1:11" s="42" customFormat="1" ht="18" customHeight="1" x14ac:dyDescent="0.5">
      <c r="A7" s="59"/>
      <c r="B7" s="59"/>
      <c r="C7" s="60"/>
      <c r="D7" s="61"/>
      <c r="E7" s="65" t="s">
        <v>205</v>
      </c>
      <c r="F7" s="66"/>
      <c r="G7" s="65" t="s">
        <v>205</v>
      </c>
      <c r="H7" s="62"/>
      <c r="I7" s="65" t="s">
        <v>205</v>
      </c>
      <c r="J7" s="66"/>
      <c r="K7" s="65" t="s">
        <v>205</v>
      </c>
    </row>
    <row r="8" spans="1:11" s="42" customFormat="1" ht="18" customHeight="1" x14ac:dyDescent="0.5">
      <c r="A8" s="59"/>
      <c r="B8" s="59"/>
      <c r="C8" s="60"/>
      <c r="D8" s="61"/>
      <c r="E8" s="65" t="s">
        <v>133</v>
      </c>
      <c r="F8" s="66"/>
      <c r="G8" s="65" t="s">
        <v>105</v>
      </c>
      <c r="H8" s="64"/>
      <c r="I8" s="65" t="s">
        <v>133</v>
      </c>
      <c r="J8" s="66"/>
      <c r="K8" s="65" t="s">
        <v>105</v>
      </c>
    </row>
    <row r="9" spans="1:11" s="42" customFormat="1" ht="18" customHeight="1" x14ac:dyDescent="0.5">
      <c r="A9" s="67"/>
      <c r="B9" s="67"/>
      <c r="C9" s="68" t="s">
        <v>1</v>
      </c>
      <c r="D9" s="69"/>
      <c r="E9" s="70" t="s">
        <v>2</v>
      </c>
      <c r="F9" s="71"/>
      <c r="G9" s="70" t="s">
        <v>2</v>
      </c>
      <c r="H9" s="72"/>
      <c r="I9" s="70" t="s">
        <v>2</v>
      </c>
      <c r="J9" s="71"/>
      <c r="K9" s="70" t="s">
        <v>2</v>
      </c>
    </row>
    <row r="10" spans="1:11" s="42" customFormat="1" ht="18" customHeight="1" x14ac:dyDescent="0.5">
      <c r="A10" s="69" t="s">
        <v>40</v>
      </c>
      <c r="B10" s="67"/>
      <c r="C10" s="73"/>
      <c r="E10" s="74"/>
      <c r="F10" s="75"/>
      <c r="G10" s="75"/>
      <c r="H10" s="75"/>
      <c r="I10" s="74"/>
      <c r="J10" s="75"/>
      <c r="K10" s="75"/>
    </row>
    <row r="11" spans="1:11" s="42" customFormat="1" ht="18" customHeight="1" x14ac:dyDescent="0.5">
      <c r="A11" s="67" t="s">
        <v>75</v>
      </c>
      <c r="B11" s="67"/>
      <c r="C11" s="73"/>
      <c r="E11" s="76">
        <f>'T7-8 (PL 9M)'!G28</f>
        <v>317147892</v>
      </c>
      <c r="F11" s="77"/>
      <c r="G11" s="77">
        <f>'T7-8 (PL 9M)'!I28</f>
        <v>289810907</v>
      </c>
      <c r="H11" s="77"/>
      <c r="I11" s="76">
        <f>'T7-8 (PL 9M)'!K28</f>
        <v>351876726</v>
      </c>
      <c r="J11" s="77"/>
      <c r="K11" s="77">
        <f>'T7-8 (PL 9M)'!M28</f>
        <v>232055268</v>
      </c>
    </row>
    <row r="12" spans="1:11" s="42" customFormat="1" ht="18" customHeight="1" x14ac:dyDescent="0.5">
      <c r="A12" s="67" t="s">
        <v>123</v>
      </c>
      <c r="B12" s="67"/>
      <c r="C12" s="73"/>
      <c r="E12" s="76"/>
      <c r="F12" s="53"/>
      <c r="G12" s="77"/>
      <c r="H12" s="53"/>
      <c r="I12" s="76"/>
      <c r="J12" s="53"/>
      <c r="K12" s="77"/>
    </row>
    <row r="13" spans="1:11" s="42" customFormat="1" ht="18" customHeight="1" x14ac:dyDescent="0.5">
      <c r="A13" s="67"/>
      <c r="B13" s="67" t="s">
        <v>173</v>
      </c>
      <c r="C13" s="73"/>
      <c r="E13" s="76"/>
      <c r="F13" s="53"/>
      <c r="G13" s="77"/>
      <c r="H13" s="53"/>
      <c r="I13" s="76"/>
      <c r="J13" s="53"/>
      <c r="K13" s="77"/>
    </row>
    <row r="14" spans="1:11" s="42" customFormat="1" ht="18" customHeight="1" x14ac:dyDescent="0.5">
      <c r="A14" s="67"/>
      <c r="B14" s="67" t="s">
        <v>174</v>
      </c>
      <c r="C14" s="90">
        <v>13</v>
      </c>
      <c r="E14" s="76">
        <v>0</v>
      </c>
      <c r="F14" s="53"/>
      <c r="G14" s="77">
        <v>0</v>
      </c>
      <c r="H14" s="53"/>
      <c r="I14" s="76">
        <v>3728097</v>
      </c>
      <c r="J14" s="53"/>
      <c r="K14" s="77">
        <v>0</v>
      </c>
    </row>
    <row r="15" spans="1:11" s="61" customFormat="1" ht="18" customHeight="1" x14ac:dyDescent="0.5">
      <c r="A15" s="42"/>
      <c r="B15" s="42" t="s">
        <v>132</v>
      </c>
      <c r="C15" s="73">
        <v>14</v>
      </c>
      <c r="D15" s="42"/>
      <c r="E15" s="76">
        <v>126185756</v>
      </c>
      <c r="F15" s="53"/>
      <c r="G15" s="77">
        <v>128171581</v>
      </c>
      <c r="H15" s="53"/>
      <c r="I15" s="76">
        <v>64115146</v>
      </c>
      <c r="J15" s="53"/>
      <c r="K15" s="77">
        <v>63210650</v>
      </c>
    </row>
    <row r="16" spans="1:11" s="42" customFormat="1" ht="18" customHeight="1" x14ac:dyDescent="0.5">
      <c r="A16" s="67"/>
      <c r="B16" s="67" t="s">
        <v>41</v>
      </c>
      <c r="C16" s="73">
        <v>14</v>
      </c>
      <c r="D16" s="78"/>
      <c r="E16" s="76">
        <v>10609858</v>
      </c>
      <c r="F16" s="79"/>
      <c r="G16" s="77">
        <v>11474128</v>
      </c>
      <c r="H16" s="79"/>
      <c r="I16" s="76">
        <v>7235386</v>
      </c>
      <c r="J16" s="79"/>
      <c r="K16" s="77">
        <v>8623110</v>
      </c>
    </row>
    <row r="17" spans="2:11" s="42" customFormat="1" ht="18" customHeight="1" x14ac:dyDescent="0.5">
      <c r="B17" s="67" t="s">
        <v>183</v>
      </c>
      <c r="C17" s="73">
        <v>14</v>
      </c>
      <c r="E17" s="76">
        <v>11551213</v>
      </c>
      <c r="F17" s="53"/>
      <c r="G17" s="77" t="s">
        <v>211</v>
      </c>
      <c r="H17" s="53"/>
      <c r="I17" s="76">
        <v>0</v>
      </c>
      <c r="J17" s="53"/>
      <c r="K17" s="77" t="s">
        <v>211</v>
      </c>
    </row>
    <row r="18" spans="2:11" s="42" customFormat="1" ht="18" customHeight="1" x14ac:dyDescent="0.5">
      <c r="B18" s="42" t="s">
        <v>61</v>
      </c>
      <c r="C18" s="73">
        <v>9</v>
      </c>
      <c r="E18" s="76">
        <v>-13421255</v>
      </c>
      <c r="F18" s="53"/>
      <c r="G18" s="77">
        <v>-5075183</v>
      </c>
      <c r="H18" s="53"/>
      <c r="I18" s="76">
        <v>-13043552</v>
      </c>
      <c r="J18" s="53"/>
      <c r="K18" s="77">
        <v>-3807835</v>
      </c>
    </row>
    <row r="19" spans="2:11" s="42" customFormat="1" ht="18" customHeight="1" x14ac:dyDescent="0.5">
      <c r="B19" s="42" t="s">
        <v>122</v>
      </c>
      <c r="C19" s="73"/>
      <c r="E19" s="76">
        <v>0</v>
      </c>
      <c r="F19" s="53"/>
      <c r="G19" s="77">
        <v>30174</v>
      </c>
      <c r="H19" s="53"/>
      <c r="I19" s="76">
        <v>0</v>
      </c>
      <c r="J19" s="53"/>
      <c r="K19" s="77">
        <v>30174</v>
      </c>
    </row>
    <row r="20" spans="2:11" s="42" customFormat="1" ht="18" customHeight="1" x14ac:dyDescent="0.5">
      <c r="B20" s="248" t="s">
        <v>224</v>
      </c>
      <c r="C20" s="73">
        <v>11</v>
      </c>
      <c r="E20" s="76">
        <v>-1486396</v>
      </c>
      <c r="F20" s="53"/>
      <c r="G20" s="77">
        <v>751997</v>
      </c>
      <c r="H20" s="53"/>
      <c r="I20" s="76">
        <v>-3071102</v>
      </c>
      <c r="J20" s="53"/>
      <c r="K20" s="77">
        <v>871708</v>
      </c>
    </row>
    <row r="21" spans="2:11" s="42" customFormat="1" ht="18" customHeight="1" x14ac:dyDescent="0.5">
      <c r="B21" s="248" t="s">
        <v>225</v>
      </c>
      <c r="C21" s="73">
        <v>11</v>
      </c>
      <c r="E21" s="76">
        <v>-3008634</v>
      </c>
      <c r="F21" s="53"/>
      <c r="G21" s="77">
        <v>17355282</v>
      </c>
      <c r="H21" s="53"/>
      <c r="I21" s="76">
        <v>-3270426</v>
      </c>
      <c r="J21" s="53"/>
      <c r="K21" s="77">
        <v>11633744</v>
      </c>
    </row>
    <row r="22" spans="2:11" s="42" customFormat="1" ht="18" customHeight="1" x14ac:dyDescent="0.5">
      <c r="B22" s="42" t="s">
        <v>175</v>
      </c>
      <c r="C22" s="73"/>
      <c r="E22" s="76">
        <v>0</v>
      </c>
      <c r="F22" s="53"/>
      <c r="G22" s="77">
        <v>634284</v>
      </c>
      <c r="H22" s="53"/>
      <c r="I22" s="76">
        <v>0</v>
      </c>
      <c r="J22" s="53"/>
      <c r="K22" s="77">
        <v>0</v>
      </c>
    </row>
    <row r="23" spans="2:11" s="42" customFormat="1" ht="18" customHeight="1" x14ac:dyDescent="0.5">
      <c r="B23" s="80" t="s">
        <v>189</v>
      </c>
      <c r="C23" s="73"/>
      <c r="E23" s="76">
        <v>1330610</v>
      </c>
      <c r="F23" s="53"/>
      <c r="G23" s="77">
        <v>-42468</v>
      </c>
      <c r="H23" s="53"/>
      <c r="I23" s="76">
        <v>-865745</v>
      </c>
      <c r="J23" s="53"/>
      <c r="K23" s="77">
        <v>0</v>
      </c>
    </row>
    <row r="24" spans="2:11" s="42" customFormat="1" ht="18" customHeight="1" x14ac:dyDescent="0.5">
      <c r="B24" s="42" t="s">
        <v>176</v>
      </c>
      <c r="C24" s="73"/>
      <c r="E24" s="76">
        <v>20153</v>
      </c>
      <c r="F24" s="53"/>
      <c r="G24" s="77">
        <v>153713</v>
      </c>
      <c r="H24" s="53"/>
      <c r="I24" s="76">
        <v>20150</v>
      </c>
      <c r="J24" s="53"/>
      <c r="K24" s="77">
        <v>16011</v>
      </c>
    </row>
    <row r="25" spans="2:11" s="42" customFormat="1" ht="18" customHeight="1" x14ac:dyDescent="0.5">
      <c r="B25" s="42" t="s">
        <v>55</v>
      </c>
      <c r="C25" s="73">
        <v>17</v>
      </c>
      <c r="E25" s="76">
        <v>14589685</v>
      </c>
      <c r="F25" s="53"/>
      <c r="G25" s="77">
        <v>2114490</v>
      </c>
      <c r="H25" s="53"/>
      <c r="I25" s="76">
        <v>9864742</v>
      </c>
      <c r="J25" s="53"/>
      <c r="K25" s="77">
        <v>1060027</v>
      </c>
    </row>
    <row r="26" spans="2:11" s="42" customFormat="1" ht="18" customHeight="1" x14ac:dyDescent="0.5">
      <c r="B26" s="42" t="s">
        <v>172</v>
      </c>
      <c r="C26" s="73">
        <v>12</v>
      </c>
      <c r="E26" s="76">
        <v>0</v>
      </c>
      <c r="F26" s="53"/>
      <c r="G26" s="77" t="s">
        <v>211</v>
      </c>
      <c r="H26" s="53"/>
      <c r="I26" s="76">
        <v>-65785029</v>
      </c>
      <c r="J26" s="53"/>
      <c r="K26" s="77" t="s">
        <v>211</v>
      </c>
    </row>
    <row r="27" spans="2:11" s="42" customFormat="1" ht="18" customHeight="1" x14ac:dyDescent="0.5">
      <c r="B27" s="42" t="s">
        <v>42</v>
      </c>
      <c r="C27" s="73"/>
      <c r="E27" s="76">
        <v>-726107</v>
      </c>
      <c r="F27" s="53"/>
      <c r="G27" s="77">
        <v>-680578</v>
      </c>
      <c r="H27" s="53"/>
      <c r="I27" s="76">
        <v>-3907372</v>
      </c>
      <c r="J27" s="53"/>
      <c r="K27" s="77">
        <v>-4694667</v>
      </c>
    </row>
    <row r="28" spans="2:11" s="42" customFormat="1" ht="18" customHeight="1" x14ac:dyDescent="0.5">
      <c r="B28" s="42" t="s">
        <v>30</v>
      </c>
      <c r="C28" s="73"/>
      <c r="E28" s="76">
        <f>-'T7-8 (PL 9M)'!G26</f>
        <v>22104255</v>
      </c>
      <c r="F28" s="53"/>
      <c r="G28" s="77">
        <f>-'T7-8 (PL 9M)'!I26</f>
        <v>12823974</v>
      </c>
      <c r="H28" s="53"/>
      <c r="I28" s="76">
        <f>-'T7-8 (PL 9M)'!K26</f>
        <v>14844191</v>
      </c>
      <c r="J28" s="53"/>
      <c r="K28" s="77">
        <f>-'T7-8 (PL 9M)'!M26</f>
        <v>5559054</v>
      </c>
    </row>
    <row r="29" spans="2:11" s="42" customFormat="1" ht="18" customHeight="1" x14ac:dyDescent="0.5">
      <c r="B29" s="42" t="s">
        <v>190</v>
      </c>
      <c r="C29" s="73"/>
      <c r="E29" s="76">
        <v>-1679032</v>
      </c>
      <c r="F29" s="53"/>
      <c r="G29" s="77">
        <v>-4203762</v>
      </c>
      <c r="H29" s="53"/>
      <c r="I29" s="76">
        <v>3729902</v>
      </c>
      <c r="J29" s="53"/>
      <c r="K29" s="77">
        <v>-2403686</v>
      </c>
    </row>
    <row r="30" spans="2:11" s="42" customFormat="1" ht="18" customHeight="1" x14ac:dyDescent="0.5">
      <c r="B30" s="42" t="s">
        <v>130</v>
      </c>
      <c r="C30" s="73"/>
      <c r="E30" s="76">
        <v>0</v>
      </c>
      <c r="F30" s="53"/>
      <c r="G30" s="77">
        <v>-22080</v>
      </c>
      <c r="H30" s="53"/>
      <c r="I30" s="76">
        <v>0</v>
      </c>
      <c r="J30" s="53"/>
      <c r="K30" s="77">
        <v>-22080</v>
      </c>
    </row>
    <row r="31" spans="2:11" s="42" customFormat="1" ht="18" customHeight="1" x14ac:dyDescent="0.5">
      <c r="B31" s="42" t="s">
        <v>43</v>
      </c>
      <c r="C31" s="73"/>
      <c r="E31" s="76"/>
      <c r="F31" s="53"/>
      <c r="G31" s="77"/>
      <c r="H31" s="53"/>
      <c r="I31" s="76"/>
      <c r="J31" s="53"/>
      <c r="K31" s="77"/>
    </row>
    <row r="32" spans="2:11" s="42" customFormat="1" ht="18" customHeight="1" x14ac:dyDescent="0.5">
      <c r="B32" s="81" t="s">
        <v>44</v>
      </c>
      <c r="C32" s="73"/>
      <c r="E32" s="76">
        <v>-12752939</v>
      </c>
      <c r="F32" s="53"/>
      <c r="G32" s="77">
        <v>15952261</v>
      </c>
      <c r="H32" s="53"/>
      <c r="I32" s="76">
        <v>-56986973</v>
      </c>
      <c r="J32" s="53"/>
      <c r="K32" s="77">
        <v>39511136</v>
      </c>
    </row>
    <row r="33" spans="1:11" s="42" customFormat="1" ht="18" customHeight="1" x14ac:dyDescent="0.5">
      <c r="B33" s="81" t="s">
        <v>45</v>
      </c>
      <c r="C33" s="73"/>
      <c r="E33" s="76">
        <v>1656485</v>
      </c>
      <c r="F33" s="53"/>
      <c r="G33" s="77">
        <v>-125131533</v>
      </c>
      <c r="H33" s="53"/>
      <c r="I33" s="76">
        <v>33826671</v>
      </c>
      <c r="J33" s="53"/>
      <c r="K33" s="77">
        <v>-80135473</v>
      </c>
    </row>
    <row r="34" spans="1:11" s="42" customFormat="1" ht="18" customHeight="1" x14ac:dyDescent="0.5">
      <c r="B34" s="67" t="s">
        <v>46</v>
      </c>
      <c r="C34" s="73"/>
      <c r="E34" s="76">
        <v>-6794769</v>
      </c>
      <c r="F34" s="53"/>
      <c r="G34" s="77">
        <v>-1925053</v>
      </c>
      <c r="H34" s="53"/>
      <c r="I34" s="76">
        <v>122960</v>
      </c>
      <c r="J34" s="53"/>
      <c r="K34" s="77">
        <v>461654</v>
      </c>
    </row>
    <row r="35" spans="1:11" s="42" customFormat="1" ht="18" customHeight="1" x14ac:dyDescent="0.5">
      <c r="B35" s="81" t="s">
        <v>47</v>
      </c>
      <c r="C35" s="73"/>
      <c r="E35" s="76">
        <v>-1567806</v>
      </c>
      <c r="F35" s="53"/>
      <c r="G35" s="77">
        <v>-3644504</v>
      </c>
      <c r="H35" s="53"/>
      <c r="I35" s="76">
        <v>1099500</v>
      </c>
      <c r="J35" s="53"/>
      <c r="K35" s="77">
        <v>-1563780</v>
      </c>
    </row>
    <row r="36" spans="1:11" s="42" customFormat="1" ht="18" customHeight="1" x14ac:dyDescent="0.5">
      <c r="B36" s="82" t="s">
        <v>48</v>
      </c>
      <c r="C36" s="73"/>
      <c r="E36" s="76">
        <v>-21478644</v>
      </c>
      <c r="F36" s="62"/>
      <c r="G36" s="77">
        <v>-10191751</v>
      </c>
      <c r="H36" s="62"/>
      <c r="I36" s="76">
        <v>-24703510</v>
      </c>
      <c r="J36" s="53"/>
      <c r="K36" s="77">
        <v>-14340132</v>
      </c>
    </row>
    <row r="37" spans="1:11" s="42" customFormat="1" ht="18" customHeight="1" x14ac:dyDescent="0.5">
      <c r="A37" s="67"/>
      <c r="B37" s="81" t="s">
        <v>49</v>
      </c>
      <c r="C37" s="73"/>
      <c r="E37" s="83">
        <v>-435205</v>
      </c>
      <c r="F37" s="53"/>
      <c r="G37" s="84">
        <v>2288840</v>
      </c>
      <c r="H37" s="53"/>
      <c r="I37" s="83">
        <v>703559</v>
      </c>
      <c r="J37" s="53"/>
      <c r="K37" s="84">
        <v>3146448</v>
      </c>
    </row>
    <row r="38" spans="1:11" s="42" customFormat="1" ht="6" customHeight="1" x14ac:dyDescent="0.5">
      <c r="A38" s="67"/>
      <c r="B38" s="81"/>
      <c r="C38" s="73"/>
      <c r="E38" s="85"/>
      <c r="F38" s="53"/>
      <c r="G38" s="79"/>
      <c r="H38" s="53"/>
      <c r="I38" s="85"/>
      <c r="J38" s="53"/>
      <c r="K38" s="79"/>
    </row>
    <row r="39" spans="1:11" s="42" customFormat="1" ht="18" customHeight="1" x14ac:dyDescent="0.5">
      <c r="A39" s="67" t="s">
        <v>50</v>
      </c>
      <c r="B39" s="67"/>
      <c r="C39" s="73"/>
      <c r="D39" s="86"/>
      <c r="E39" s="76">
        <f>SUM(E11:E37)</f>
        <v>441845120</v>
      </c>
      <c r="F39" s="77"/>
      <c r="G39" s="77">
        <f>SUM(G11:G37)</f>
        <v>330644719</v>
      </c>
      <c r="H39" s="77"/>
      <c r="I39" s="76">
        <f>SUM(I11:I37)</f>
        <v>319533321</v>
      </c>
      <c r="J39" s="77"/>
      <c r="K39" s="77">
        <f>SUM(K11:K37)</f>
        <v>259211331</v>
      </c>
    </row>
    <row r="40" spans="1:11" s="61" customFormat="1" ht="18" customHeight="1" x14ac:dyDescent="0.5">
      <c r="A40" s="67" t="s">
        <v>215</v>
      </c>
      <c r="B40" s="67"/>
      <c r="C40" s="73">
        <v>17</v>
      </c>
      <c r="D40" s="86"/>
      <c r="E40" s="76">
        <v>-206400</v>
      </c>
      <c r="F40" s="77"/>
      <c r="G40" s="77">
        <v>-232560</v>
      </c>
      <c r="H40" s="77"/>
      <c r="I40" s="76">
        <v>0</v>
      </c>
      <c r="J40" s="77"/>
      <c r="K40" s="77">
        <v>0</v>
      </c>
    </row>
    <row r="41" spans="1:11" s="61" customFormat="1" ht="18" customHeight="1" x14ac:dyDescent="0.5">
      <c r="A41" s="87" t="s">
        <v>216</v>
      </c>
      <c r="B41" s="67"/>
      <c r="C41" s="73"/>
      <c r="D41" s="42"/>
      <c r="E41" s="76">
        <v>-21986368</v>
      </c>
      <c r="F41" s="53"/>
      <c r="G41" s="77">
        <v>-12109381</v>
      </c>
      <c r="H41" s="53"/>
      <c r="I41" s="76">
        <v>-14086002</v>
      </c>
      <c r="J41" s="53"/>
      <c r="K41" s="77">
        <v>-4817729</v>
      </c>
    </row>
    <row r="42" spans="1:11" s="61" customFormat="1" ht="18" customHeight="1" x14ac:dyDescent="0.5">
      <c r="A42" s="67" t="s">
        <v>217</v>
      </c>
      <c r="B42" s="67"/>
      <c r="C42" s="73"/>
      <c r="D42" s="42"/>
      <c r="E42" s="83">
        <v>-89881407</v>
      </c>
      <c r="F42" s="53"/>
      <c r="G42" s="84">
        <v>-97239361</v>
      </c>
      <c r="H42" s="53"/>
      <c r="I42" s="83">
        <v>-76714894</v>
      </c>
      <c r="J42" s="53"/>
      <c r="K42" s="84">
        <v>-70736781</v>
      </c>
    </row>
    <row r="43" spans="1:11" s="61" customFormat="1" ht="6" customHeight="1" x14ac:dyDescent="0.5">
      <c r="A43" s="67"/>
      <c r="B43" s="67"/>
      <c r="C43" s="73"/>
      <c r="D43" s="42"/>
      <c r="E43" s="85"/>
      <c r="F43" s="53"/>
      <c r="G43" s="79"/>
      <c r="H43" s="53"/>
      <c r="I43" s="85"/>
      <c r="J43" s="53"/>
      <c r="K43" s="79"/>
    </row>
    <row r="44" spans="1:11" s="61" customFormat="1" ht="18" customHeight="1" x14ac:dyDescent="0.5">
      <c r="A44" s="67" t="s">
        <v>198</v>
      </c>
      <c r="B44" s="67"/>
      <c r="C44" s="73"/>
      <c r="D44" s="78"/>
      <c r="E44" s="50">
        <f>SUM(E39:E42)</f>
        <v>329770945</v>
      </c>
      <c r="F44" s="79"/>
      <c r="G44" s="88">
        <f>SUM(G39:G42)</f>
        <v>221063417</v>
      </c>
      <c r="H44" s="79"/>
      <c r="I44" s="50">
        <f>SUM(I39:I42)</f>
        <v>228732425</v>
      </c>
      <c r="J44" s="79"/>
      <c r="K44" s="88">
        <f>SUM(K39:K42)</f>
        <v>183656821</v>
      </c>
    </row>
    <row r="45" spans="1:11" s="61" customFormat="1" ht="3.75" customHeight="1" x14ac:dyDescent="0.5">
      <c r="C45" s="89"/>
      <c r="E45" s="62"/>
      <c r="F45" s="62"/>
      <c r="G45" s="62"/>
      <c r="H45" s="62"/>
      <c r="I45" s="62"/>
      <c r="J45" s="62"/>
      <c r="K45" s="62"/>
    </row>
    <row r="46" spans="1:11" s="61" customFormat="1" ht="22.35" customHeight="1" x14ac:dyDescent="0.5">
      <c r="A46" s="261" t="s">
        <v>51</v>
      </c>
      <c r="B46" s="261"/>
      <c r="C46" s="261"/>
      <c r="D46" s="261"/>
      <c r="E46" s="261"/>
      <c r="F46" s="261"/>
      <c r="G46" s="261"/>
      <c r="H46" s="261"/>
      <c r="I46" s="261"/>
      <c r="J46" s="261"/>
      <c r="K46" s="261"/>
    </row>
    <row r="47" spans="1:11" s="61" customFormat="1" ht="9.75" customHeight="1" x14ac:dyDescent="0.5">
      <c r="A47" s="67"/>
      <c r="B47" s="67"/>
      <c r="C47" s="73"/>
      <c r="D47" s="78"/>
      <c r="E47" s="79"/>
      <c r="F47" s="79"/>
      <c r="G47" s="79"/>
      <c r="H47" s="79"/>
      <c r="I47" s="79"/>
      <c r="J47" s="79"/>
      <c r="K47" s="79"/>
    </row>
    <row r="48" spans="1:11" s="61" customFormat="1" ht="22.9" customHeight="1" x14ac:dyDescent="0.5">
      <c r="A48" s="91" t="s">
        <v>197</v>
      </c>
      <c r="B48" s="92"/>
      <c r="C48" s="93"/>
      <c r="D48" s="57"/>
      <c r="E48" s="58"/>
      <c r="F48" s="58"/>
      <c r="G48" s="58"/>
      <c r="H48" s="58"/>
      <c r="I48" s="58"/>
      <c r="J48" s="58"/>
      <c r="K48" s="58"/>
    </row>
    <row r="49" spans="1:11" s="42" customFormat="1" ht="22.9" customHeight="1" x14ac:dyDescent="0.5">
      <c r="A49" s="69" t="str">
        <f>A1</f>
        <v>บริษัท อาร์ แอนด์ บี ฟู้ด ซัพพลาย จำกัด (มหาชน)</v>
      </c>
      <c r="B49" s="94"/>
      <c r="C49" s="95"/>
      <c r="D49" s="61"/>
      <c r="E49" s="62"/>
      <c r="F49" s="62"/>
      <c r="G49" s="62"/>
      <c r="H49" s="62"/>
      <c r="I49" s="62"/>
      <c r="J49" s="62"/>
      <c r="K49" s="62"/>
    </row>
    <row r="50" spans="1:11" s="42" customFormat="1" ht="22.9" customHeight="1" x14ac:dyDescent="0.5">
      <c r="A50" s="51" t="s">
        <v>218</v>
      </c>
      <c r="B50" s="94"/>
      <c r="C50" s="95"/>
      <c r="D50" s="61"/>
      <c r="E50" s="62"/>
      <c r="F50" s="62"/>
      <c r="G50" s="62"/>
      <c r="H50" s="62"/>
      <c r="I50" s="62"/>
      <c r="J50" s="62"/>
      <c r="K50" s="62"/>
    </row>
    <row r="51" spans="1:11" s="61" customFormat="1" ht="22.9" customHeight="1" x14ac:dyDescent="0.5">
      <c r="A51" s="55" t="str">
        <f>A3</f>
        <v>สำหรับงวดเก้าเดือนสิ้นสุดวันที่ 30 กันยายน พ.ศ. 2562</v>
      </c>
      <c r="B51" s="92"/>
      <c r="C51" s="93"/>
      <c r="D51" s="57"/>
      <c r="E51" s="58"/>
      <c r="F51" s="58"/>
      <c r="G51" s="58"/>
      <c r="H51" s="58"/>
      <c r="I51" s="58"/>
      <c r="J51" s="58"/>
      <c r="K51" s="58"/>
    </row>
    <row r="52" spans="1:11" s="61" customFormat="1" ht="18" customHeight="1" x14ac:dyDescent="0.5">
      <c r="A52" s="94"/>
      <c r="B52" s="94"/>
      <c r="C52" s="95"/>
      <c r="E52" s="96"/>
      <c r="F52" s="62"/>
      <c r="G52" s="96"/>
      <c r="H52" s="62"/>
      <c r="I52" s="96"/>
      <c r="J52" s="62"/>
      <c r="K52" s="96"/>
    </row>
    <row r="53" spans="1:11" s="61" customFormat="1" ht="18" customHeight="1" x14ac:dyDescent="0.5">
      <c r="A53" s="94"/>
      <c r="B53" s="94"/>
      <c r="C53" s="95"/>
      <c r="E53" s="260" t="s">
        <v>56</v>
      </c>
      <c r="F53" s="260"/>
      <c r="G53" s="260"/>
      <c r="H53" s="63"/>
      <c r="I53" s="260" t="s">
        <v>69</v>
      </c>
      <c r="J53" s="260"/>
      <c r="K53" s="260"/>
    </row>
    <row r="54" spans="1:11" s="61" customFormat="1" ht="18" customHeight="1" x14ac:dyDescent="0.5">
      <c r="C54" s="89"/>
      <c r="E54" s="64" t="s">
        <v>57</v>
      </c>
      <c r="F54" s="62"/>
      <c r="G54" s="64" t="s">
        <v>57</v>
      </c>
      <c r="H54" s="62"/>
      <c r="I54" s="64" t="s">
        <v>57</v>
      </c>
      <c r="J54" s="53"/>
      <c r="K54" s="64" t="s">
        <v>57</v>
      </c>
    </row>
    <row r="55" spans="1:11" s="61" customFormat="1" ht="18" customHeight="1" x14ac:dyDescent="0.5">
      <c r="A55" s="94"/>
      <c r="B55" s="94"/>
      <c r="C55" s="95"/>
      <c r="E55" s="65" t="s">
        <v>205</v>
      </c>
      <c r="F55" s="66"/>
      <c r="G55" s="65" t="s">
        <v>205</v>
      </c>
      <c r="H55" s="62"/>
      <c r="I55" s="65" t="s">
        <v>205</v>
      </c>
      <c r="J55" s="66"/>
      <c r="K55" s="65" t="s">
        <v>205</v>
      </c>
    </row>
    <row r="56" spans="1:11" s="61" customFormat="1" ht="18" customHeight="1" x14ac:dyDescent="0.5">
      <c r="A56" s="94"/>
      <c r="B56" s="94"/>
      <c r="C56" s="89"/>
      <c r="D56" s="69"/>
      <c r="E56" s="65" t="s">
        <v>133</v>
      </c>
      <c r="F56" s="66"/>
      <c r="G56" s="65" t="s">
        <v>105</v>
      </c>
      <c r="H56" s="64"/>
      <c r="I56" s="65" t="s">
        <v>133</v>
      </c>
      <c r="J56" s="66"/>
      <c r="K56" s="65" t="s">
        <v>105</v>
      </c>
    </row>
    <row r="57" spans="1:11" s="61" customFormat="1" ht="18" customHeight="1" x14ac:dyDescent="0.5">
      <c r="B57" s="69"/>
      <c r="C57" s="68" t="s">
        <v>1</v>
      </c>
      <c r="D57" s="42"/>
      <c r="E57" s="70" t="s">
        <v>2</v>
      </c>
      <c r="F57" s="71"/>
      <c r="G57" s="70" t="s">
        <v>2</v>
      </c>
      <c r="H57" s="53"/>
      <c r="I57" s="70" t="s">
        <v>2</v>
      </c>
      <c r="J57" s="71"/>
      <c r="K57" s="70" t="s">
        <v>2</v>
      </c>
    </row>
    <row r="58" spans="1:11" s="61" customFormat="1" ht="18" customHeight="1" x14ac:dyDescent="0.5">
      <c r="A58" s="69" t="s">
        <v>52</v>
      </c>
      <c r="B58" s="69"/>
      <c r="C58" s="97"/>
      <c r="D58" s="42"/>
      <c r="E58" s="98"/>
      <c r="F58" s="71"/>
      <c r="G58" s="99"/>
      <c r="H58" s="53"/>
      <c r="I58" s="98"/>
      <c r="J58" s="71"/>
      <c r="K58" s="99"/>
    </row>
    <row r="59" spans="1:11" s="61" customFormat="1" ht="18" customHeight="1" x14ac:dyDescent="0.5">
      <c r="A59" s="42" t="s">
        <v>53</v>
      </c>
      <c r="B59" s="42"/>
      <c r="C59" s="52">
        <v>14</v>
      </c>
      <c r="E59" s="100">
        <v>-90513922</v>
      </c>
      <c r="F59" s="62"/>
      <c r="G59" s="96">
        <v>-200461234</v>
      </c>
      <c r="H59" s="62"/>
      <c r="I59" s="100">
        <v>-47183544</v>
      </c>
      <c r="J59" s="62"/>
      <c r="K59" s="96">
        <v>-180265805</v>
      </c>
    </row>
    <row r="60" spans="1:11" s="61" customFormat="1" ht="18" customHeight="1" x14ac:dyDescent="0.5">
      <c r="A60" s="80" t="s">
        <v>111</v>
      </c>
      <c r="B60" s="42"/>
      <c r="C60" s="52"/>
      <c r="E60" s="100">
        <v>38495</v>
      </c>
      <c r="F60" s="62"/>
      <c r="G60" s="96">
        <v>1043078</v>
      </c>
      <c r="H60" s="62"/>
      <c r="I60" s="100">
        <v>15576558</v>
      </c>
      <c r="J60" s="62"/>
      <c r="K60" s="62" t="s">
        <v>211</v>
      </c>
    </row>
    <row r="61" spans="1:11" s="61" customFormat="1" ht="18" customHeight="1" x14ac:dyDescent="0.5">
      <c r="A61" s="42" t="s">
        <v>62</v>
      </c>
      <c r="B61" s="42"/>
      <c r="C61" s="52">
        <v>14</v>
      </c>
      <c r="E61" s="100">
        <v>-1733029</v>
      </c>
      <c r="F61" s="62"/>
      <c r="G61" s="96">
        <v>-3353765</v>
      </c>
      <c r="H61" s="62"/>
      <c r="I61" s="100">
        <v>-898000</v>
      </c>
      <c r="J61" s="62"/>
      <c r="K61" s="96">
        <v>-632955</v>
      </c>
    </row>
    <row r="62" spans="1:11" s="61" customFormat="1" ht="18" customHeight="1" x14ac:dyDescent="0.5">
      <c r="A62" s="101" t="s">
        <v>212</v>
      </c>
      <c r="B62" s="42"/>
      <c r="C62" s="52">
        <v>8</v>
      </c>
      <c r="E62" s="100">
        <v>-6000000</v>
      </c>
      <c r="F62" s="62"/>
      <c r="G62" s="96">
        <v>-100014</v>
      </c>
      <c r="H62" s="62"/>
      <c r="I62" s="100">
        <v>0</v>
      </c>
      <c r="J62" s="62"/>
      <c r="K62" s="96">
        <v>-14</v>
      </c>
    </row>
    <row r="63" spans="1:11" s="61" customFormat="1" ht="18" customHeight="1" x14ac:dyDescent="0.5">
      <c r="A63" s="42" t="s">
        <v>112</v>
      </c>
      <c r="B63" s="42"/>
      <c r="C63" s="52">
        <v>8</v>
      </c>
      <c r="E63" s="100">
        <v>13114852</v>
      </c>
      <c r="F63" s="62"/>
      <c r="G63" s="96">
        <v>30642145</v>
      </c>
      <c r="H63" s="62"/>
      <c r="I63" s="100">
        <v>0</v>
      </c>
      <c r="J63" s="62"/>
      <c r="K63" s="96">
        <v>30140445</v>
      </c>
    </row>
    <row r="64" spans="1:11" s="61" customFormat="1" ht="18" customHeight="1" x14ac:dyDescent="0.5">
      <c r="A64" s="42" t="s">
        <v>177</v>
      </c>
      <c r="B64" s="42"/>
      <c r="C64" s="52"/>
      <c r="E64" s="100">
        <v>6000000</v>
      </c>
      <c r="F64" s="62"/>
      <c r="G64" s="96">
        <v>-501700</v>
      </c>
      <c r="H64" s="62"/>
      <c r="I64" s="100">
        <v>0</v>
      </c>
      <c r="J64" s="62"/>
      <c r="K64" s="96">
        <v>0</v>
      </c>
    </row>
    <row r="65" spans="1:11" s="61" customFormat="1" ht="18" customHeight="1" x14ac:dyDescent="0.5">
      <c r="A65" s="42" t="s">
        <v>171</v>
      </c>
      <c r="B65" s="42"/>
      <c r="C65" s="89"/>
      <c r="E65" s="100">
        <v>0</v>
      </c>
      <c r="F65" s="62"/>
      <c r="G65" s="96">
        <v>0</v>
      </c>
      <c r="H65" s="62"/>
      <c r="I65" s="100">
        <v>-51228900</v>
      </c>
      <c r="J65" s="62"/>
      <c r="K65" s="96">
        <v>0</v>
      </c>
    </row>
    <row r="66" spans="1:11" s="61" customFormat="1" ht="18" customHeight="1" x14ac:dyDescent="0.5">
      <c r="A66" s="42" t="s">
        <v>59</v>
      </c>
      <c r="B66" s="42"/>
      <c r="C66" s="52"/>
      <c r="E66" s="100">
        <v>0</v>
      </c>
      <c r="F66" s="62"/>
      <c r="G66" s="96">
        <v>0</v>
      </c>
      <c r="H66" s="62"/>
      <c r="I66" s="100">
        <v>-5000000</v>
      </c>
      <c r="J66" s="62"/>
      <c r="K66" s="96">
        <v>0</v>
      </c>
    </row>
    <row r="67" spans="1:11" s="61" customFormat="1" ht="18" customHeight="1" x14ac:dyDescent="0.5">
      <c r="A67" s="80" t="s">
        <v>192</v>
      </c>
      <c r="B67" s="42"/>
      <c r="C67" s="52">
        <v>23</v>
      </c>
      <c r="E67" s="100">
        <v>0</v>
      </c>
      <c r="F67" s="62"/>
      <c r="G67" s="96">
        <v>0</v>
      </c>
      <c r="H67" s="62"/>
      <c r="I67" s="85">
        <v>70375000</v>
      </c>
      <c r="J67" s="62"/>
      <c r="K67" s="96">
        <v>12500000</v>
      </c>
    </row>
    <row r="68" spans="1:11" s="61" customFormat="1" ht="18" customHeight="1" x14ac:dyDescent="0.5">
      <c r="A68" s="42" t="s">
        <v>178</v>
      </c>
      <c r="B68" s="42"/>
      <c r="C68" s="52">
        <v>12</v>
      </c>
      <c r="E68" s="100">
        <v>0</v>
      </c>
      <c r="F68" s="62"/>
      <c r="G68" s="96">
        <v>0</v>
      </c>
      <c r="H68" s="62"/>
      <c r="I68" s="100">
        <v>-40558579</v>
      </c>
      <c r="J68" s="62"/>
      <c r="K68" s="96">
        <v>-18454570</v>
      </c>
    </row>
    <row r="69" spans="1:11" s="61" customFormat="1" ht="18" customHeight="1" x14ac:dyDescent="0.5">
      <c r="A69" s="42" t="s">
        <v>42</v>
      </c>
      <c r="B69" s="42"/>
      <c r="C69" s="52"/>
      <c r="E69" s="100">
        <v>713004</v>
      </c>
      <c r="F69" s="62"/>
      <c r="G69" s="96">
        <v>509538</v>
      </c>
      <c r="H69" s="62"/>
      <c r="I69" s="100">
        <v>3368601</v>
      </c>
      <c r="J69" s="62"/>
      <c r="K69" s="96">
        <v>4694667</v>
      </c>
    </row>
    <row r="70" spans="1:11" s="61" customFormat="1" ht="18" customHeight="1" x14ac:dyDescent="0.5">
      <c r="A70" s="42" t="s">
        <v>181</v>
      </c>
      <c r="B70" s="42"/>
      <c r="C70" s="52">
        <v>12</v>
      </c>
      <c r="E70" s="102">
        <v>0</v>
      </c>
      <c r="F70" s="62"/>
      <c r="G70" s="103">
        <v>0</v>
      </c>
      <c r="H70" s="62"/>
      <c r="I70" s="102">
        <v>65785029</v>
      </c>
      <c r="J70" s="62"/>
      <c r="K70" s="103">
        <v>0</v>
      </c>
    </row>
    <row r="71" spans="1:11" s="61" customFormat="1" ht="6" customHeight="1" x14ac:dyDescent="0.5">
      <c r="A71" s="94"/>
      <c r="B71" s="94"/>
      <c r="C71" s="95"/>
      <c r="E71" s="104"/>
      <c r="F71" s="62"/>
      <c r="G71" s="62"/>
      <c r="H71" s="62"/>
      <c r="I71" s="104"/>
      <c r="J71" s="62"/>
      <c r="K71" s="62"/>
    </row>
    <row r="72" spans="1:11" s="61" customFormat="1" ht="18" customHeight="1" x14ac:dyDescent="0.5">
      <c r="A72" s="42" t="s">
        <v>199</v>
      </c>
      <c r="B72" s="42"/>
      <c r="C72" s="52"/>
      <c r="E72" s="50">
        <f>SUM(E59:E70)</f>
        <v>-78380600</v>
      </c>
      <c r="F72" s="62"/>
      <c r="G72" s="88">
        <f>SUM(G59:G70)</f>
        <v>-172221952</v>
      </c>
      <c r="H72" s="62"/>
      <c r="I72" s="50">
        <f>SUM(I59:I70)</f>
        <v>10236165</v>
      </c>
      <c r="J72" s="62"/>
      <c r="K72" s="88">
        <f>SUM(K59:K70)</f>
        <v>-152018232</v>
      </c>
    </row>
    <row r="73" spans="1:11" s="61" customFormat="1" ht="18" customHeight="1" x14ac:dyDescent="0.5">
      <c r="A73" s="94"/>
      <c r="B73" s="94"/>
      <c r="C73" s="95"/>
      <c r="E73" s="104"/>
      <c r="F73" s="62"/>
      <c r="G73" s="62"/>
      <c r="H73" s="62"/>
      <c r="I73" s="104"/>
      <c r="J73" s="62"/>
      <c r="K73" s="62"/>
    </row>
    <row r="74" spans="1:11" s="61" customFormat="1" ht="18" customHeight="1" x14ac:dyDescent="0.5">
      <c r="A74" s="59" t="s">
        <v>54</v>
      </c>
      <c r="B74" s="94"/>
      <c r="C74" s="95"/>
      <c r="E74" s="85"/>
      <c r="F74" s="62"/>
      <c r="G74" s="79"/>
      <c r="H74" s="62"/>
      <c r="I74" s="85"/>
      <c r="J74" s="62"/>
      <c r="K74" s="79"/>
    </row>
    <row r="75" spans="1:11" s="61" customFormat="1" ht="18" customHeight="1" x14ac:dyDescent="0.5">
      <c r="A75" s="61" t="s">
        <v>160</v>
      </c>
      <c r="B75" s="94"/>
      <c r="C75" s="95">
        <v>19</v>
      </c>
      <c r="E75" s="85">
        <v>0</v>
      </c>
      <c r="F75" s="62"/>
      <c r="G75" s="79">
        <v>842000000</v>
      </c>
      <c r="H75" s="62"/>
      <c r="I75" s="85">
        <v>0</v>
      </c>
      <c r="J75" s="62"/>
      <c r="K75" s="79">
        <v>842000000</v>
      </c>
    </row>
    <row r="76" spans="1:11" s="61" customFormat="1" ht="18" customHeight="1" x14ac:dyDescent="0.5">
      <c r="A76" s="105" t="s">
        <v>113</v>
      </c>
      <c r="B76" s="94"/>
      <c r="C76" s="95"/>
      <c r="E76" s="85">
        <v>0</v>
      </c>
      <c r="F76" s="62"/>
      <c r="G76" s="79">
        <v>37900000</v>
      </c>
      <c r="H76" s="62"/>
      <c r="I76" s="85">
        <v>0</v>
      </c>
      <c r="J76" s="62"/>
      <c r="K76" s="79">
        <v>37900000</v>
      </c>
    </row>
    <row r="77" spans="1:11" s="61" customFormat="1" ht="18" customHeight="1" x14ac:dyDescent="0.5">
      <c r="A77" s="94" t="s">
        <v>114</v>
      </c>
      <c r="B77" s="94"/>
      <c r="C77" s="95">
        <v>16</v>
      </c>
      <c r="E77" s="85">
        <v>-20790847</v>
      </c>
      <c r="F77" s="62"/>
      <c r="G77" s="79">
        <v>-34584773</v>
      </c>
      <c r="H77" s="62"/>
      <c r="I77" s="85">
        <v>-10980000</v>
      </c>
      <c r="J77" s="62"/>
      <c r="K77" s="79">
        <v>-17690000</v>
      </c>
    </row>
    <row r="78" spans="1:11" s="61" customFormat="1" ht="18" customHeight="1" x14ac:dyDescent="0.5">
      <c r="A78" s="94" t="s">
        <v>179</v>
      </c>
      <c r="B78" s="94"/>
      <c r="C78" s="95">
        <v>16</v>
      </c>
      <c r="E78" s="85">
        <v>519400000</v>
      </c>
      <c r="F78" s="62"/>
      <c r="G78" s="79">
        <v>190000000</v>
      </c>
      <c r="H78" s="62"/>
      <c r="I78" s="85">
        <v>319400000</v>
      </c>
      <c r="J78" s="62"/>
      <c r="K78" s="79">
        <v>100000000</v>
      </c>
    </row>
    <row r="79" spans="1:11" s="61" customFormat="1" ht="18" customHeight="1" x14ac:dyDescent="0.5">
      <c r="A79" s="106" t="s">
        <v>180</v>
      </c>
      <c r="B79" s="94"/>
      <c r="C79" s="95">
        <v>16</v>
      </c>
      <c r="E79" s="85">
        <v>-418400000</v>
      </c>
      <c r="F79" s="79"/>
      <c r="G79" s="79">
        <v>-51890000</v>
      </c>
      <c r="H79" s="79"/>
      <c r="I79" s="85">
        <v>-228400000</v>
      </c>
      <c r="J79" s="62"/>
      <c r="K79" s="79">
        <v>-1890000</v>
      </c>
    </row>
    <row r="80" spans="1:11" s="61" customFormat="1" ht="18" customHeight="1" x14ac:dyDescent="0.5">
      <c r="A80" s="106" t="s">
        <v>184</v>
      </c>
      <c r="B80" s="94"/>
      <c r="C80" s="95"/>
      <c r="E80" s="85"/>
      <c r="F80" s="79"/>
      <c r="G80" s="79"/>
      <c r="H80" s="79"/>
      <c r="I80" s="85"/>
      <c r="J80" s="62"/>
      <c r="K80" s="79"/>
    </row>
    <row r="81" spans="1:11" s="61" customFormat="1" ht="18" customHeight="1" x14ac:dyDescent="0.5">
      <c r="B81" s="94" t="s">
        <v>185</v>
      </c>
      <c r="C81" s="95"/>
      <c r="E81" s="85">
        <v>0</v>
      </c>
      <c r="F81" s="79"/>
      <c r="G81" s="79">
        <v>842000000</v>
      </c>
      <c r="H81" s="79"/>
      <c r="I81" s="85">
        <v>0</v>
      </c>
      <c r="J81" s="62"/>
      <c r="K81" s="79">
        <v>842000000</v>
      </c>
    </row>
    <row r="82" spans="1:11" s="61" customFormat="1" ht="18" customHeight="1" x14ac:dyDescent="0.5">
      <c r="A82" s="106" t="s">
        <v>186</v>
      </c>
      <c r="B82" s="94"/>
      <c r="C82" s="95"/>
      <c r="E82" s="85"/>
      <c r="F82" s="79"/>
      <c r="G82" s="79"/>
      <c r="H82" s="79"/>
      <c r="I82" s="85"/>
      <c r="J82" s="62"/>
      <c r="K82" s="79"/>
    </row>
    <row r="83" spans="1:11" s="61" customFormat="1" ht="18" customHeight="1" x14ac:dyDescent="0.5">
      <c r="B83" s="94" t="s">
        <v>185</v>
      </c>
      <c r="C83" s="95"/>
      <c r="E83" s="85">
        <v>0</v>
      </c>
      <c r="F83" s="79"/>
      <c r="G83" s="79">
        <v>508000000</v>
      </c>
      <c r="H83" s="79"/>
      <c r="I83" s="85">
        <v>0</v>
      </c>
      <c r="J83" s="62"/>
      <c r="K83" s="79">
        <v>508000000</v>
      </c>
    </row>
    <row r="84" spans="1:11" s="61" customFormat="1" ht="18" customHeight="1" x14ac:dyDescent="0.5">
      <c r="A84" s="105" t="s">
        <v>115</v>
      </c>
      <c r="B84" s="94"/>
      <c r="C84" s="95"/>
      <c r="E84" s="85">
        <v>0</v>
      </c>
      <c r="F84" s="79"/>
      <c r="G84" s="79">
        <v>-852000000</v>
      </c>
      <c r="H84" s="79"/>
      <c r="I84" s="85">
        <v>0</v>
      </c>
      <c r="J84" s="62"/>
      <c r="K84" s="79">
        <v>-842000000</v>
      </c>
    </row>
    <row r="85" spans="1:11" s="61" customFormat="1" ht="18" customHeight="1" x14ac:dyDescent="0.5">
      <c r="A85" s="105" t="s">
        <v>226</v>
      </c>
      <c r="B85" s="94"/>
      <c r="C85" s="95"/>
      <c r="E85" s="85"/>
      <c r="F85" s="79"/>
      <c r="G85" s="79"/>
      <c r="H85" s="79"/>
      <c r="I85" s="85"/>
      <c r="J85" s="62"/>
      <c r="K85" s="107"/>
    </row>
    <row r="86" spans="1:11" s="61" customFormat="1" ht="18" customHeight="1" x14ac:dyDescent="0.5">
      <c r="A86" s="105"/>
      <c r="B86" s="94" t="s">
        <v>185</v>
      </c>
      <c r="C86" s="95">
        <v>23</v>
      </c>
      <c r="E86" s="85">
        <v>-17550000</v>
      </c>
      <c r="F86" s="79"/>
      <c r="G86" s="79">
        <v>-52850000</v>
      </c>
      <c r="H86" s="79"/>
      <c r="I86" s="85">
        <v>0</v>
      </c>
      <c r="J86" s="62"/>
      <c r="K86" s="107">
        <v>-42300000</v>
      </c>
    </row>
    <row r="87" spans="1:11" s="61" customFormat="1" ht="18" customHeight="1" x14ac:dyDescent="0.5">
      <c r="A87" s="108" t="s">
        <v>116</v>
      </c>
      <c r="B87" s="94"/>
      <c r="C87" s="95"/>
      <c r="E87" s="85">
        <v>0</v>
      </c>
      <c r="F87" s="79"/>
      <c r="G87" s="79">
        <v>-112523</v>
      </c>
      <c r="H87" s="79"/>
      <c r="I87" s="85">
        <v>0</v>
      </c>
      <c r="J87" s="62"/>
      <c r="K87" s="79">
        <v>0</v>
      </c>
    </row>
    <row r="88" spans="1:11" s="61" customFormat="1" ht="18" customHeight="1" x14ac:dyDescent="0.5">
      <c r="A88" s="108" t="s">
        <v>161</v>
      </c>
      <c r="B88" s="94"/>
      <c r="C88" s="95"/>
      <c r="E88" s="104"/>
      <c r="F88" s="62"/>
      <c r="G88" s="62"/>
      <c r="H88" s="62"/>
      <c r="I88" s="104"/>
      <c r="J88" s="62"/>
      <c r="K88" s="62"/>
    </row>
    <row r="89" spans="1:11" s="61" customFormat="1" ht="18" customHeight="1" x14ac:dyDescent="0.5">
      <c r="A89" s="108"/>
      <c r="B89" s="94" t="s">
        <v>162</v>
      </c>
      <c r="C89" s="95"/>
      <c r="E89" s="85">
        <v>0</v>
      </c>
      <c r="F89" s="62"/>
      <c r="G89" s="79">
        <v>240527</v>
      </c>
      <c r="H89" s="62"/>
      <c r="I89" s="85">
        <v>0</v>
      </c>
      <c r="J89" s="62"/>
      <c r="K89" s="79">
        <v>0</v>
      </c>
    </row>
    <row r="90" spans="1:11" s="61" customFormat="1" ht="18" customHeight="1" x14ac:dyDescent="0.5">
      <c r="A90" s="108" t="s">
        <v>163</v>
      </c>
      <c r="B90" s="94"/>
      <c r="C90" s="95">
        <v>23</v>
      </c>
      <c r="E90" s="50">
        <v>-246004971</v>
      </c>
      <c r="F90" s="62"/>
      <c r="G90" s="88">
        <v>-1436200000</v>
      </c>
      <c r="H90" s="62"/>
      <c r="I90" s="50">
        <v>-246000000</v>
      </c>
      <c r="J90" s="62"/>
      <c r="K90" s="88">
        <v>-1436200000</v>
      </c>
    </row>
    <row r="91" spans="1:11" s="61" customFormat="1" ht="6" customHeight="1" x14ac:dyDescent="0.5">
      <c r="A91" s="94"/>
      <c r="B91" s="94"/>
      <c r="C91" s="95"/>
      <c r="E91" s="104"/>
      <c r="F91" s="62"/>
      <c r="G91" s="62"/>
      <c r="H91" s="62"/>
      <c r="I91" s="104"/>
      <c r="J91" s="62"/>
      <c r="K91" s="62"/>
    </row>
    <row r="92" spans="1:11" s="61" customFormat="1" ht="18" customHeight="1" x14ac:dyDescent="0.5">
      <c r="A92" s="94" t="s">
        <v>191</v>
      </c>
      <c r="B92" s="94"/>
      <c r="C92" s="95"/>
      <c r="E92" s="50">
        <f>SUM(E75:E91)</f>
        <v>-183345818</v>
      </c>
      <c r="F92" s="62"/>
      <c r="G92" s="88">
        <f>SUM(G75:G91)</f>
        <v>-7496769</v>
      </c>
      <c r="H92" s="62"/>
      <c r="I92" s="50">
        <f>SUM(I75:I91)</f>
        <v>-165980000</v>
      </c>
      <c r="J92" s="62"/>
      <c r="K92" s="88">
        <f>SUM(K75:K91)</f>
        <v>-10180000</v>
      </c>
    </row>
    <row r="93" spans="1:11" s="61" customFormat="1" ht="18" customHeight="1" x14ac:dyDescent="0.5">
      <c r="A93" s="94"/>
      <c r="B93" s="94"/>
      <c r="C93" s="95"/>
      <c r="E93" s="79"/>
      <c r="F93" s="62"/>
      <c r="G93" s="79"/>
      <c r="H93" s="62"/>
      <c r="I93" s="79"/>
      <c r="J93" s="62"/>
      <c r="K93" s="79"/>
    </row>
    <row r="94" spans="1:11" s="61" customFormat="1" ht="18" customHeight="1" x14ac:dyDescent="0.5">
      <c r="A94" s="94"/>
      <c r="B94" s="94"/>
      <c r="C94" s="95"/>
      <c r="E94" s="79"/>
      <c r="F94" s="62"/>
      <c r="G94" s="79"/>
      <c r="H94" s="62"/>
      <c r="I94" s="79"/>
      <c r="J94" s="62"/>
      <c r="K94" s="79"/>
    </row>
    <row r="95" spans="1:11" s="61" customFormat="1" ht="22.9" customHeight="1" x14ac:dyDescent="0.5">
      <c r="A95" s="92" t="s">
        <v>197</v>
      </c>
      <c r="B95" s="92"/>
      <c r="C95" s="93"/>
      <c r="D95" s="57"/>
      <c r="E95" s="88"/>
      <c r="F95" s="58"/>
      <c r="G95" s="88"/>
      <c r="H95" s="58"/>
      <c r="I95" s="88"/>
      <c r="J95" s="58"/>
      <c r="K95" s="88"/>
    </row>
    <row r="96" spans="1:11" s="61" customFormat="1" ht="22.9" customHeight="1" x14ac:dyDescent="0.5">
      <c r="A96" s="69" t="str">
        <f>A1</f>
        <v>บริษัท อาร์ แอนด์ บี ฟู้ด ซัพพลาย จำกัด (มหาชน)</v>
      </c>
      <c r="B96" s="94"/>
      <c r="C96" s="95"/>
      <c r="E96" s="62"/>
      <c r="F96" s="62"/>
      <c r="G96" s="62"/>
      <c r="H96" s="62"/>
      <c r="I96" s="62"/>
      <c r="J96" s="62"/>
      <c r="K96" s="62"/>
    </row>
    <row r="97" spans="1:12" s="61" customFormat="1" ht="22.9" customHeight="1" x14ac:dyDescent="0.5">
      <c r="A97" s="51" t="s">
        <v>218</v>
      </c>
      <c r="B97" s="94"/>
      <c r="C97" s="95"/>
      <c r="E97" s="62"/>
      <c r="F97" s="62"/>
      <c r="G97" s="62"/>
      <c r="H97" s="62"/>
      <c r="I97" s="62"/>
      <c r="J97" s="62"/>
      <c r="K97" s="62"/>
    </row>
    <row r="98" spans="1:12" s="61" customFormat="1" ht="22.9" customHeight="1" x14ac:dyDescent="0.5">
      <c r="A98" s="55" t="str">
        <f>A3</f>
        <v>สำหรับงวดเก้าเดือนสิ้นสุดวันที่ 30 กันยายน พ.ศ. 2562</v>
      </c>
      <c r="B98" s="92"/>
      <c r="C98" s="93"/>
      <c r="D98" s="57"/>
      <c r="E98" s="58"/>
      <c r="F98" s="58"/>
      <c r="G98" s="58"/>
      <c r="H98" s="58"/>
      <c r="I98" s="58"/>
      <c r="J98" s="58"/>
      <c r="K98" s="58"/>
    </row>
    <row r="99" spans="1:12" s="42" customFormat="1" ht="18" customHeight="1" x14ac:dyDescent="0.5">
      <c r="A99" s="94"/>
      <c r="B99" s="94"/>
      <c r="C99" s="95"/>
      <c r="D99" s="61"/>
      <c r="E99" s="96"/>
      <c r="F99" s="62"/>
      <c r="G99" s="96"/>
      <c r="H99" s="62"/>
      <c r="I99" s="96"/>
      <c r="J99" s="62"/>
      <c r="K99" s="96"/>
    </row>
    <row r="100" spans="1:12" s="42" customFormat="1" ht="18" customHeight="1" x14ac:dyDescent="0.5">
      <c r="A100" s="94"/>
      <c r="B100" s="94"/>
      <c r="C100" s="95"/>
      <c r="D100" s="61"/>
      <c r="E100" s="260" t="s">
        <v>56</v>
      </c>
      <c r="F100" s="260"/>
      <c r="G100" s="260"/>
      <c r="H100" s="63"/>
      <c r="I100" s="260" t="s">
        <v>69</v>
      </c>
      <c r="J100" s="260"/>
      <c r="K100" s="260"/>
    </row>
    <row r="101" spans="1:12" s="42" customFormat="1" ht="18" customHeight="1" x14ac:dyDescent="0.5">
      <c r="A101" s="61"/>
      <c r="B101" s="61"/>
      <c r="C101" s="89"/>
      <c r="D101" s="61"/>
      <c r="E101" s="64" t="s">
        <v>57</v>
      </c>
      <c r="F101" s="62"/>
      <c r="G101" s="64" t="s">
        <v>57</v>
      </c>
      <c r="H101" s="62"/>
      <c r="I101" s="64" t="s">
        <v>57</v>
      </c>
      <c r="J101" s="53"/>
      <c r="K101" s="64" t="s">
        <v>57</v>
      </c>
    </row>
    <row r="102" spans="1:12" s="61" customFormat="1" ht="18" customHeight="1" x14ac:dyDescent="0.5">
      <c r="A102" s="94"/>
      <c r="B102" s="94"/>
      <c r="C102" s="95"/>
      <c r="E102" s="65" t="s">
        <v>205</v>
      </c>
      <c r="F102" s="66"/>
      <c r="G102" s="65" t="s">
        <v>205</v>
      </c>
      <c r="H102" s="62"/>
      <c r="I102" s="65" t="s">
        <v>205</v>
      </c>
      <c r="J102" s="66"/>
      <c r="K102" s="65" t="s">
        <v>205</v>
      </c>
    </row>
    <row r="103" spans="1:12" s="42" customFormat="1" ht="18" customHeight="1" x14ac:dyDescent="0.5">
      <c r="A103" s="94"/>
      <c r="B103" s="94"/>
      <c r="C103" s="89"/>
      <c r="D103" s="69"/>
      <c r="E103" s="65" t="s">
        <v>133</v>
      </c>
      <c r="F103" s="66"/>
      <c r="G103" s="65" t="s">
        <v>105</v>
      </c>
      <c r="H103" s="64"/>
      <c r="I103" s="65" t="s">
        <v>133</v>
      </c>
      <c r="J103" s="66"/>
      <c r="K103" s="65" t="s">
        <v>105</v>
      </c>
    </row>
    <row r="104" spans="1:12" s="42" customFormat="1" ht="18" customHeight="1" x14ac:dyDescent="0.5">
      <c r="A104" s="61"/>
      <c r="B104" s="69"/>
      <c r="C104" s="68" t="s">
        <v>1</v>
      </c>
      <c r="E104" s="70" t="s">
        <v>2</v>
      </c>
      <c r="F104" s="71"/>
      <c r="G104" s="70" t="s">
        <v>2</v>
      </c>
      <c r="H104" s="53"/>
      <c r="I104" s="70" t="s">
        <v>2</v>
      </c>
      <c r="J104" s="71"/>
      <c r="K104" s="70" t="s">
        <v>2</v>
      </c>
    </row>
    <row r="105" spans="1:12" s="61" customFormat="1" ht="18" customHeight="1" x14ac:dyDescent="0.5">
      <c r="A105" s="94"/>
      <c r="B105" s="94"/>
      <c r="C105" s="95"/>
      <c r="E105" s="104"/>
      <c r="F105" s="62"/>
      <c r="G105" s="62"/>
      <c r="H105" s="62"/>
      <c r="I105" s="104"/>
      <c r="J105" s="62"/>
      <c r="K105" s="62"/>
    </row>
    <row r="106" spans="1:12" s="61" customFormat="1" ht="18" customHeight="1" x14ac:dyDescent="0.5">
      <c r="A106" s="51" t="s">
        <v>222</v>
      </c>
      <c r="B106" s="81"/>
      <c r="C106" s="109"/>
      <c r="D106" s="42"/>
      <c r="E106" s="85">
        <f>SUM(E92,E72,E44)</f>
        <v>68044527</v>
      </c>
      <c r="F106" s="43"/>
      <c r="G106" s="79">
        <f>SUM(G92,G72,G44)</f>
        <v>41344696</v>
      </c>
      <c r="H106" s="53"/>
      <c r="I106" s="85">
        <f>SUM(I92,I72,I44)</f>
        <v>72988590</v>
      </c>
      <c r="J106" s="43"/>
      <c r="K106" s="79">
        <f>SUM(K92,K72,K44)</f>
        <v>21458589</v>
      </c>
    </row>
    <row r="107" spans="1:12" s="61" customFormat="1" ht="18" customHeight="1" x14ac:dyDescent="0.5">
      <c r="A107" s="81" t="s">
        <v>92</v>
      </c>
      <c r="B107" s="81"/>
      <c r="C107" s="109"/>
      <c r="D107" s="42"/>
      <c r="E107" s="85">
        <v>249418066</v>
      </c>
      <c r="F107" s="53"/>
      <c r="G107" s="79">
        <v>219874614</v>
      </c>
      <c r="H107" s="53"/>
      <c r="I107" s="85">
        <v>92832321</v>
      </c>
      <c r="J107" s="62"/>
      <c r="K107" s="79">
        <v>111231402</v>
      </c>
    </row>
    <row r="108" spans="1:12" s="61" customFormat="1" ht="18" customHeight="1" x14ac:dyDescent="0.5">
      <c r="A108" s="81" t="s">
        <v>187</v>
      </c>
      <c r="B108" s="81"/>
      <c r="C108" s="109"/>
      <c r="D108" s="42"/>
      <c r="E108" s="85"/>
      <c r="F108" s="53"/>
      <c r="G108" s="79"/>
      <c r="H108" s="53"/>
      <c r="I108" s="85"/>
      <c r="J108" s="62"/>
      <c r="K108" s="79"/>
    </row>
    <row r="109" spans="1:12" s="61" customFormat="1" ht="18" customHeight="1" x14ac:dyDescent="0.5">
      <c r="B109" s="81" t="s">
        <v>188</v>
      </c>
      <c r="C109" s="109"/>
      <c r="D109" s="42"/>
      <c r="E109" s="85">
        <v>-900145</v>
      </c>
      <c r="F109" s="53"/>
      <c r="G109" s="79">
        <v>657962</v>
      </c>
      <c r="H109" s="53"/>
      <c r="I109" s="85">
        <v>-576928</v>
      </c>
      <c r="J109" s="62"/>
      <c r="K109" s="79">
        <v>658278</v>
      </c>
    </row>
    <row r="110" spans="1:12" s="61" customFormat="1" ht="6" customHeight="1" x14ac:dyDescent="0.5">
      <c r="A110" s="94"/>
      <c r="B110" s="94"/>
      <c r="C110" s="95"/>
      <c r="E110" s="110"/>
      <c r="F110" s="62"/>
      <c r="G110" s="111"/>
      <c r="H110" s="62"/>
      <c r="I110" s="110"/>
      <c r="J110" s="62"/>
      <c r="K110" s="111"/>
    </row>
    <row r="111" spans="1:12" s="61" customFormat="1" ht="18" customHeight="1" thickBot="1" x14ac:dyDescent="0.55000000000000004">
      <c r="A111" s="51" t="s">
        <v>93</v>
      </c>
      <c r="B111" s="81"/>
      <c r="C111" s="109"/>
      <c r="D111" s="42"/>
      <c r="E111" s="112">
        <f>SUM(E106:E110)</f>
        <v>316562448</v>
      </c>
      <c r="F111" s="53"/>
      <c r="G111" s="113">
        <f>SUM(G106:G110)</f>
        <v>261877272</v>
      </c>
      <c r="H111" s="53"/>
      <c r="I111" s="112">
        <f>SUM(I106:I110)</f>
        <v>165243983</v>
      </c>
      <c r="J111" s="79"/>
      <c r="K111" s="113">
        <f>SUM(K106:K110)</f>
        <v>133348269</v>
      </c>
      <c r="L111" s="78"/>
    </row>
    <row r="112" spans="1:12" s="61" customFormat="1" ht="18" customHeight="1" thickTop="1" x14ac:dyDescent="0.5">
      <c r="A112" s="94"/>
      <c r="B112" s="94"/>
      <c r="C112" s="95"/>
      <c r="E112" s="85"/>
      <c r="F112" s="62"/>
      <c r="G112" s="62"/>
      <c r="H112" s="62"/>
      <c r="I112" s="104"/>
      <c r="J112" s="62"/>
      <c r="K112" s="62"/>
    </row>
    <row r="113" spans="1:11" s="42" customFormat="1" ht="18" customHeight="1" x14ac:dyDescent="0.5">
      <c r="A113" s="81" t="s">
        <v>94</v>
      </c>
      <c r="C113" s="109"/>
      <c r="E113" s="85">
        <v>316562579</v>
      </c>
      <c r="F113" s="53"/>
      <c r="G113" s="114">
        <v>261877272</v>
      </c>
      <c r="H113" s="53"/>
      <c r="I113" s="115">
        <v>165243983</v>
      </c>
      <c r="J113" s="62"/>
      <c r="K113" s="114">
        <v>133348269</v>
      </c>
    </row>
    <row r="114" spans="1:11" s="42" customFormat="1" ht="18" customHeight="1" x14ac:dyDescent="0.5">
      <c r="A114" s="81" t="s">
        <v>95</v>
      </c>
      <c r="C114" s="52"/>
      <c r="E114" s="85">
        <v>-131</v>
      </c>
      <c r="F114" s="53"/>
      <c r="G114" s="114">
        <v>0</v>
      </c>
      <c r="H114" s="53"/>
      <c r="I114" s="115">
        <v>0</v>
      </c>
      <c r="J114" s="62"/>
      <c r="K114" s="114">
        <v>0</v>
      </c>
    </row>
    <row r="115" spans="1:11" s="42" customFormat="1" ht="6" customHeight="1" x14ac:dyDescent="0.5">
      <c r="A115" s="94"/>
      <c r="B115" s="94"/>
      <c r="C115" s="95"/>
      <c r="D115" s="61"/>
      <c r="E115" s="110"/>
      <c r="F115" s="62"/>
      <c r="G115" s="111"/>
      <c r="H115" s="62"/>
      <c r="I115" s="110"/>
      <c r="J115" s="62"/>
      <c r="K115" s="111"/>
    </row>
    <row r="116" spans="1:11" s="42" customFormat="1" ht="18" customHeight="1" thickBot="1" x14ac:dyDescent="0.55000000000000004">
      <c r="A116" s="51" t="s">
        <v>93</v>
      </c>
      <c r="C116" s="52"/>
      <c r="E116" s="112">
        <f>SUM(E113:E114)</f>
        <v>316562448</v>
      </c>
      <c r="F116" s="53"/>
      <c r="G116" s="113">
        <f>SUM(G113:G114)</f>
        <v>261877272</v>
      </c>
      <c r="H116" s="53"/>
      <c r="I116" s="112">
        <f>SUM(I113:I114)</f>
        <v>165243983</v>
      </c>
      <c r="J116" s="53"/>
      <c r="K116" s="113">
        <f>SUM(K113:K114)</f>
        <v>133348269</v>
      </c>
    </row>
    <row r="117" spans="1:11" s="42" customFormat="1" ht="18" customHeight="1" thickTop="1" x14ac:dyDescent="0.5">
      <c r="A117" s="94"/>
      <c r="B117" s="94"/>
      <c r="C117" s="95"/>
      <c r="D117" s="61"/>
      <c r="E117" s="104"/>
      <c r="F117" s="62"/>
      <c r="G117" s="62"/>
      <c r="H117" s="62"/>
      <c r="I117" s="104"/>
      <c r="J117" s="62"/>
      <c r="K117" s="62"/>
    </row>
    <row r="118" spans="1:11" s="61" customFormat="1" ht="18" customHeight="1" x14ac:dyDescent="0.5">
      <c r="A118" s="51" t="s">
        <v>231</v>
      </c>
      <c r="B118" s="81"/>
      <c r="C118" s="109"/>
      <c r="D118" s="42"/>
      <c r="E118" s="85"/>
      <c r="F118" s="62"/>
      <c r="G118" s="79"/>
      <c r="H118" s="62"/>
      <c r="I118" s="85"/>
      <c r="J118" s="62"/>
      <c r="K118" s="79"/>
    </row>
    <row r="119" spans="1:11" s="42" customFormat="1" ht="6" customHeight="1" x14ac:dyDescent="0.5">
      <c r="A119" s="94"/>
      <c r="B119" s="94"/>
      <c r="C119" s="95"/>
      <c r="D119" s="61"/>
      <c r="E119" s="85"/>
      <c r="F119" s="62"/>
      <c r="G119" s="79"/>
      <c r="H119" s="62"/>
      <c r="I119" s="85"/>
      <c r="J119" s="62"/>
      <c r="K119" s="79"/>
    </row>
    <row r="120" spans="1:11" s="42" customFormat="1" ht="18" customHeight="1" x14ac:dyDescent="0.5">
      <c r="A120" s="42" t="s">
        <v>223</v>
      </c>
      <c r="C120" s="109"/>
      <c r="E120" s="115">
        <v>855277</v>
      </c>
      <c r="F120" s="53"/>
      <c r="G120" s="114">
        <v>18006893</v>
      </c>
      <c r="H120" s="53"/>
      <c r="I120" s="115">
        <v>4255026</v>
      </c>
      <c r="J120" s="53"/>
      <c r="K120" s="114">
        <v>17918578.760000002</v>
      </c>
    </row>
    <row r="121" spans="1:11" s="42" customFormat="1" ht="18" customHeight="1" x14ac:dyDescent="0.5">
      <c r="A121" s="42" t="s">
        <v>232</v>
      </c>
      <c r="C121" s="109"/>
      <c r="E121" s="115">
        <v>-11180</v>
      </c>
      <c r="F121" s="53"/>
      <c r="G121" s="114">
        <v>24375</v>
      </c>
      <c r="H121" s="53"/>
      <c r="I121" s="115">
        <v>0</v>
      </c>
      <c r="J121" s="53"/>
      <c r="K121" s="114">
        <v>24374.6</v>
      </c>
    </row>
    <row r="122" spans="1:11" s="61" customFormat="1" ht="22.9" customHeight="1" x14ac:dyDescent="0.5">
      <c r="A122" s="42" t="s">
        <v>193</v>
      </c>
      <c r="B122" s="42"/>
      <c r="C122" s="109" t="s">
        <v>202</v>
      </c>
      <c r="D122" s="42"/>
      <c r="E122" s="115">
        <v>67126009</v>
      </c>
      <c r="F122" s="53"/>
      <c r="G122" s="114" t="s">
        <v>211</v>
      </c>
      <c r="H122" s="53"/>
      <c r="I122" s="115">
        <v>32565208</v>
      </c>
      <c r="J122" s="53"/>
      <c r="K122" s="114" t="s">
        <v>211</v>
      </c>
    </row>
    <row r="123" spans="1:11" s="61" customFormat="1" ht="22.9" customHeight="1" x14ac:dyDescent="0.5">
      <c r="A123" s="42" t="s">
        <v>194</v>
      </c>
      <c r="B123" s="42"/>
      <c r="C123" s="109"/>
      <c r="D123" s="42"/>
      <c r="E123" s="115">
        <v>0</v>
      </c>
      <c r="F123" s="53"/>
      <c r="G123" s="114" t="s">
        <v>211</v>
      </c>
      <c r="H123" s="53"/>
      <c r="I123" s="115">
        <v>5192185.8899999997</v>
      </c>
      <c r="J123" s="53"/>
      <c r="K123" s="114" t="s">
        <v>211</v>
      </c>
    </row>
    <row r="124" spans="1:11" s="61" customFormat="1" ht="22.9" customHeight="1" x14ac:dyDescent="0.5">
      <c r="A124" s="81"/>
      <c r="B124" s="42"/>
      <c r="C124" s="109"/>
      <c r="D124" s="42"/>
      <c r="E124" s="114"/>
      <c r="F124" s="53"/>
      <c r="G124" s="114"/>
      <c r="H124" s="53"/>
      <c r="I124" s="114"/>
      <c r="J124" s="53"/>
      <c r="K124" s="114"/>
    </row>
    <row r="125" spans="1:11" s="246" customFormat="1" ht="22.9" customHeight="1" x14ac:dyDescent="0.5">
      <c r="A125" s="241"/>
      <c r="B125" s="242" t="s">
        <v>213</v>
      </c>
      <c r="C125" s="243"/>
      <c r="D125" s="244"/>
      <c r="E125" s="245">
        <f>'T2-4'!G15</f>
        <v>316562579</v>
      </c>
      <c r="F125" s="242"/>
      <c r="G125" s="245"/>
      <c r="H125" s="242"/>
      <c r="I125" s="245">
        <f>'T2-4'!K15</f>
        <v>165243983</v>
      </c>
      <c r="J125" s="242"/>
      <c r="K125" s="245"/>
    </row>
    <row r="126" spans="1:11" s="246" customFormat="1" ht="22.5" customHeight="1" x14ac:dyDescent="0.5">
      <c r="A126" s="241"/>
      <c r="B126" s="244"/>
      <c r="C126" s="243"/>
      <c r="D126" s="244"/>
      <c r="E126" s="245">
        <f>E113-E125</f>
        <v>0</v>
      </c>
      <c r="F126" s="242"/>
      <c r="G126" s="245"/>
      <c r="H126" s="242"/>
      <c r="I126" s="245">
        <f>I113-I125</f>
        <v>0</v>
      </c>
      <c r="J126" s="242"/>
      <c r="K126" s="245"/>
    </row>
    <row r="127" spans="1:11" s="61" customFormat="1" ht="22.9" customHeight="1" x14ac:dyDescent="0.5">
      <c r="A127" s="81"/>
      <c r="B127" s="42"/>
      <c r="C127" s="109"/>
      <c r="D127" s="42"/>
      <c r="E127" s="114"/>
      <c r="F127" s="53"/>
      <c r="G127" s="114"/>
      <c r="H127" s="53"/>
      <c r="I127" s="114"/>
      <c r="J127" s="53"/>
      <c r="K127" s="114"/>
    </row>
    <row r="128" spans="1:11" s="61" customFormat="1" ht="22.9" customHeight="1" x14ac:dyDescent="0.5">
      <c r="A128" s="81"/>
      <c r="B128" s="42"/>
      <c r="C128" s="109"/>
      <c r="D128" s="42"/>
      <c r="E128" s="114"/>
      <c r="F128" s="53"/>
      <c r="G128" s="114"/>
      <c r="H128" s="53"/>
      <c r="I128" s="114"/>
      <c r="J128" s="53"/>
      <c r="K128" s="114"/>
    </row>
    <row r="129" spans="1:11" s="61" customFormat="1" ht="22.9" customHeight="1" x14ac:dyDescent="0.5">
      <c r="A129" s="81"/>
      <c r="B129" s="42"/>
      <c r="C129" s="109"/>
      <c r="D129" s="42"/>
      <c r="E129" s="114"/>
      <c r="F129" s="53"/>
      <c r="G129" s="114"/>
      <c r="H129" s="53"/>
      <c r="I129" s="114"/>
      <c r="J129" s="53"/>
      <c r="K129" s="114"/>
    </row>
    <row r="130" spans="1:11" s="61" customFormat="1" ht="22.9" customHeight="1" x14ac:dyDescent="0.5">
      <c r="A130" s="81"/>
      <c r="B130" s="42"/>
      <c r="C130" s="109"/>
      <c r="D130" s="42"/>
      <c r="E130" s="114"/>
      <c r="F130" s="53"/>
      <c r="G130" s="114"/>
      <c r="H130" s="53"/>
      <c r="I130" s="114"/>
      <c r="J130" s="53"/>
      <c r="K130" s="114"/>
    </row>
    <row r="131" spans="1:11" s="61" customFormat="1" ht="22.9" customHeight="1" x14ac:dyDescent="0.5">
      <c r="A131" s="81"/>
      <c r="B131" s="42"/>
      <c r="C131" s="109"/>
      <c r="D131" s="42"/>
      <c r="E131" s="114"/>
      <c r="F131" s="53"/>
      <c r="G131" s="114"/>
      <c r="H131" s="53"/>
      <c r="I131" s="114"/>
      <c r="J131" s="53"/>
      <c r="K131" s="114"/>
    </row>
    <row r="132" spans="1:11" s="42" customFormat="1" ht="22.9" customHeight="1" x14ac:dyDescent="0.5">
      <c r="A132" s="81"/>
      <c r="C132" s="109"/>
      <c r="E132" s="114"/>
      <c r="F132" s="53"/>
      <c r="G132" s="114"/>
      <c r="H132" s="53"/>
      <c r="I132" s="114"/>
      <c r="J132" s="53"/>
      <c r="K132" s="114"/>
    </row>
    <row r="133" spans="1:11" s="42" customFormat="1" ht="25.5" customHeight="1" x14ac:dyDescent="0.5">
      <c r="A133" s="81"/>
      <c r="C133" s="109"/>
      <c r="E133" s="114"/>
      <c r="F133" s="53"/>
      <c r="G133" s="114"/>
      <c r="H133" s="53"/>
      <c r="I133" s="114"/>
      <c r="J133" s="53"/>
      <c r="K133" s="114"/>
    </row>
    <row r="134" spans="1:11" s="42" customFormat="1" ht="22.5" customHeight="1" x14ac:dyDescent="0.5">
      <c r="A134" s="67"/>
      <c r="B134" s="67"/>
      <c r="C134" s="73"/>
      <c r="D134" s="67"/>
      <c r="E134" s="116"/>
      <c r="F134" s="116"/>
      <c r="G134" s="116"/>
      <c r="H134" s="116"/>
      <c r="I134" s="116"/>
      <c r="J134" s="116"/>
      <c r="K134" s="116"/>
    </row>
    <row r="135" spans="1:11" s="42" customFormat="1" ht="18" customHeight="1" x14ac:dyDescent="0.5">
      <c r="A135" s="259" t="s">
        <v>51</v>
      </c>
      <c r="B135" s="259"/>
      <c r="C135" s="259"/>
      <c r="D135" s="259"/>
      <c r="E135" s="259"/>
      <c r="F135" s="259"/>
      <c r="G135" s="259"/>
      <c r="H135" s="259"/>
      <c r="I135" s="259"/>
      <c r="J135" s="259"/>
      <c r="K135" s="259"/>
    </row>
    <row r="136" spans="1:11" s="61" customFormat="1" ht="22.9" customHeight="1" x14ac:dyDescent="0.5">
      <c r="A136" s="67"/>
      <c r="B136" s="67"/>
      <c r="C136" s="73"/>
      <c r="D136" s="67"/>
      <c r="E136" s="116"/>
      <c r="F136" s="116"/>
      <c r="G136" s="116"/>
      <c r="H136" s="116"/>
      <c r="I136" s="116"/>
      <c r="J136" s="116"/>
      <c r="K136" s="116"/>
    </row>
    <row r="137" spans="1:11" s="61" customFormat="1" ht="22.9" customHeight="1" x14ac:dyDescent="0.5">
      <c r="A137" s="67"/>
      <c r="B137" s="67"/>
      <c r="C137" s="73"/>
      <c r="D137" s="67"/>
      <c r="E137" s="116"/>
      <c r="F137" s="116"/>
      <c r="G137" s="116"/>
      <c r="H137" s="116"/>
      <c r="I137" s="116"/>
      <c r="J137" s="116"/>
      <c r="K137" s="116"/>
    </row>
    <row r="138" spans="1:11" s="61" customFormat="1" ht="3.75" customHeight="1" x14ac:dyDescent="0.5">
      <c r="A138" s="67"/>
      <c r="B138" s="67"/>
      <c r="C138" s="73"/>
      <c r="D138" s="67"/>
      <c r="E138" s="116"/>
      <c r="F138" s="116"/>
      <c r="G138" s="116"/>
      <c r="H138" s="116"/>
      <c r="I138" s="116"/>
      <c r="J138" s="116"/>
      <c r="K138" s="116"/>
    </row>
    <row r="139" spans="1:11" s="61" customFormat="1" ht="22.9" customHeight="1" x14ac:dyDescent="0.5">
      <c r="A139" s="92" t="s">
        <v>197</v>
      </c>
      <c r="B139" s="57"/>
      <c r="C139" s="117"/>
      <c r="D139" s="57"/>
      <c r="E139" s="58"/>
      <c r="F139" s="58"/>
      <c r="G139" s="58"/>
      <c r="H139" s="58"/>
      <c r="I139" s="58"/>
      <c r="J139" s="58"/>
      <c r="K139" s="58"/>
    </row>
    <row r="140" spans="1:11" s="61" customFormat="1" ht="22.9" customHeight="1" x14ac:dyDescent="0.5">
      <c r="A140" s="42"/>
      <c r="B140" s="42"/>
      <c r="C140" s="52"/>
      <c r="D140" s="42"/>
      <c r="E140" s="53"/>
      <c r="F140" s="53"/>
      <c r="G140" s="53"/>
      <c r="H140" s="53"/>
      <c r="I140" s="53"/>
      <c r="J140" s="53"/>
      <c r="K140" s="53"/>
    </row>
    <row r="141" spans="1:11" s="119" customFormat="1" ht="18" customHeight="1" x14ac:dyDescent="0.5">
      <c r="A141" s="43"/>
      <c r="B141" s="43"/>
      <c r="C141" s="52"/>
      <c r="D141" s="43"/>
      <c r="E141" s="118"/>
      <c r="F141" s="118"/>
      <c r="G141" s="118"/>
      <c r="H141" s="118"/>
      <c r="I141" s="118"/>
      <c r="J141" s="118"/>
      <c r="K141" s="118"/>
    </row>
    <row r="142" spans="1:11" s="119" customFormat="1" ht="18" customHeight="1" x14ac:dyDescent="0.5">
      <c r="A142" s="43"/>
      <c r="B142" s="43"/>
      <c r="C142" s="52"/>
      <c r="D142" s="43"/>
      <c r="E142" s="114"/>
      <c r="F142" s="53"/>
      <c r="G142" s="114"/>
      <c r="H142" s="53"/>
      <c r="I142" s="114"/>
      <c r="J142" s="53"/>
      <c r="K142" s="114"/>
    </row>
    <row r="143" spans="1:11" s="119" customFormat="1" ht="18" customHeight="1" x14ac:dyDescent="0.5">
      <c r="A143" s="43"/>
      <c r="B143" s="43"/>
      <c r="C143" s="52"/>
      <c r="D143" s="43"/>
      <c r="E143" s="53"/>
      <c r="F143" s="53"/>
      <c r="G143" s="53"/>
      <c r="H143" s="53"/>
      <c r="I143" s="53"/>
      <c r="J143" s="53"/>
      <c r="K143" s="53"/>
    </row>
    <row r="144" spans="1:11" s="119" customFormat="1" ht="18.75" x14ac:dyDescent="0.5">
      <c r="A144" s="43"/>
      <c r="B144" s="43"/>
      <c r="C144" s="52"/>
      <c r="D144" s="43"/>
      <c r="E144" s="53"/>
      <c r="F144" s="53"/>
      <c r="G144" s="53"/>
      <c r="H144" s="53"/>
      <c r="I144" s="53"/>
      <c r="J144" s="53"/>
      <c r="K144" s="53"/>
    </row>
    <row r="145" ht="18" customHeight="1" x14ac:dyDescent="0.5"/>
    <row r="146" ht="18" customHeight="1" x14ac:dyDescent="0.5"/>
    <row r="147" ht="18" customHeight="1" x14ac:dyDescent="0.5"/>
    <row r="148" ht="18" customHeight="1" x14ac:dyDescent="0.5"/>
    <row r="149" ht="18" customHeight="1" x14ac:dyDescent="0.5"/>
    <row r="150" ht="18" customHeight="1" x14ac:dyDescent="0.5"/>
    <row r="151" ht="18" customHeight="1" x14ac:dyDescent="0.5"/>
    <row r="152" ht="18" customHeight="1" x14ac:dyDescent="0.5"/>
    <row r="153" ht="18" customHeight="1" x14ac:dyDescent="0.5"/>
    <row r="154" ht="18" customHeight="1" x14ac:dyDescent="0.5"/>
    <row r="155" ht="18" customHeight="1" x14ac:dyDescent="0.5"/>
    <row r="156" ht="18" customHeight="1" x14ac:dyDescent="0.5"/>
    <row r="157" ht="18" customHeight="1" x14ac:dyDescent="0.5"/>
    <row r="158" ht="18" customHeight="1" x14ac:dyDescent="0.5"/>
    <row r="159" ht="18" customHeight="1" x14ac:dyDescent="0.5"/>
    <row r="160" ht="18" customHeight="1" x14ac:dyDescent="0.5"/>
    <row r="161" ht="18" customHeight="1" x14ac:dyDescent="0.5"/>
    <row r="162" ht="18" customHeight="1" x14ac:dyDescent="0.5"/>
    <row r="163" ht="18" customHeight="1" x14ac:dyDescent="0.5"/>
    <row r="164" ht="18" customHeight="1" x14ac:dyDescent="0.5"/>
    <row r="165" ht="18" customHeight="1" x14ac:dyDescent="0.5"/>
    <row r="166" ht="18" customHeight="1" x14ac:dyDescent="0.5"/>
    <row r="167" ht="18" customHeight="1" x14ac:dyDescent="0.5"/>
    <row r="168" ht="18" customHeight="1" x14ac:dyDescent="0.5"/>
    <row r="169" ht="18" customHeight="1" x14ac:dyDescent="0.5"/>
    <row r="170" ht="18" customHeight="1" x14ac:dyDescent="0.5"/>
    <row r="171" ht="18" customHeight="1" x14ac:dyDescent="0.5"/>
    <row r="172" ht="18" customHeight="1" x14ac:dyDescent="0.5"/>
    <row r="173" ht="18" customHeight="1" x14ac:dyDescent="0.5"/>
    <row r="174" ht="18" customHeight="1" x14ac:dyDescent="0.5"/>
    <row r="175" ht="18" customHeight="1" x14ac:dyDescent="0.5"/>
    <row r="176" ht="18" customHeight="1" x14ac:dyDescent="0.5"/>
    <row r="177" ht="18" customHeight="1" x14ac:dyDescent="0.5"/>
    <row r="178" ht="18" customHeight="1" x14ac:dyDescent="0.5"/>
    <row r="179" ht="18" customHeight="1" x14ac:dyDescent="0.5"/>
    <row r="180" ht="18" customHeight="1" x14ac:dyDescent="0.5"/>
    <row r="181" ht="18" customHeight="1" x14ac:dyDescent="0.5"/>
    <row r="182" ht="18" customHeight="1" x14ac:dyDescent="0.5"/>
  </sheetData>
  <mergeCells count="8">
    <mergeCell ref="A135:K135"/>
    <mergeCell ref="E5:G5"/>
    <mergeCell ref="I5:K5"/>
    <mergeCell ref="A46:K46"/>
    <mergeCell ref="E53:G53"/>
    <mergeCell ref="I53:K53"/>
    <mergeCell ref="E100:G100"/>
    <mergeCell ref="I100:K100"/>
  </mergeCells>
  <pageMargins left="0.7" right="0.5" top="0.5" bottom="0.6" header="0.49" footer="0.4"/>
  <pageSetup paperSize="9" scale="93" firstPageNumber="11" orientation="portrait" useFirstPageNumber="1" horizontalDpi="1200" verticalDpi="1200" r:id="rId1"/>
  <headerFooter>
    <oddFooter>&amp;R&amp;"Arial Unicode MS,Regular"&amp;8&amp;P</oddFooter>
  </headerFooter>
  <rowBreaks count="2" manualBreakCount="2">
    <brk id="48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T2-4</vt:lpstr>
      <vt:lpstr>T5-6 (PL 3M)</vt:lpstr>
      <vt:lpstr>T7-8 (PL 9M)</vt:lpstr>
      <vt:lpstr>T9</vt:lpstr>
      <vt:lpstr>T10</vt:lpstr>
      <vt:lpstr>T11-13</vt:lpstr>
      <vt:lpstr>'T10'!_Toc249339136</vt:lpstr>
      <vt:lpstr>'T10'!_Toc249339139</vt:lpstr>
      <vt:lpstr>'T10'!Print_Area</vt:lpstr>
      <vt:lpstr>'T11-13'!Print_Area</vt:lpstr>
      <vt:lpstr>'T2-4'!Print_Area</vt:lpstr>
      <vt:lpstr>'T5-6 (PL 3M)'!Print_Area</vt:lpstr>
      <vt:lpstr>'T7-8 (PL 9M)'!Print_Area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krisana yumthieng</cp:lastModifiedBy>
  <cp:lastPrinted>2019-11-08T10:40:31Z</cp:lastPrinted>
  <dcterms:created xsi:type="dcterms:W3CDTF">2016-05-25T05:54:52Z</dcterms:created>
  <dcterms:modified xsi:type="dcterms:W3CDTF">2019-11-08T10:40:40Z</dcterms:modified>
</cp:coreProperties>
</file>