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June20 (Q2)\"/>
    </mc:Choice>
  </mc:AlternateContent>
  <xr:revisionPtr revIDLastSave="0" documentId="13_ncr:1_{8C8C6F17-DF40-47A9-9593-8AEF1831F0C8}" xr6:coauthVersionLast="45" xr6:coauthVersionMax="45" xr10:uidLastSave="{00000000-0000-0000-0000-000000000000}"/>
  <bookViews>
    <workbookView xWindow="-120" yWindow="-120" windowWidth="21840" windowHeight="13140" tabRatio="703" activeTab="5" xr2:uid="{00000000-000D-0000-FFFF-FFFF00000000}"/>
  </bookViews>
  <sheets>
    <sheet name="EN 2-4" sheetId="23" r:id="rId1"/>
    <sheet name="5 (3M)" sheetId="16" r:id="rId2"/>
    <sheet name="6 (6M)" sheetId="24" r:id="rId3"/>
    <sheet name="E7" sheetId="17" r:id="rId4"/>
    <sheet name="E8" sheetId="18" r:id="rId5"/>
    <sheet name="E9-11" sheetId="19" r:id="rId6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5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5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5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4">IF('E8'!Values_Entered,'E8'!Header_Row+'E8'!Number_of_Payments,'E8'!Header_Row)</definedName>
    <definedName name="Last_Row" localSheetId="5">IF('E9-11'!Values_Entered,'E9-11'!Header_Row+'E9-11'!Number_of_Payments,'E9-11'!Header_Row)</definedName>
    <definedName name="Last_Row" localSheetId="0">IF('EN 2-4'!Values_Entered,Header_Row+'EN 2-4'!Number_of_Payments,Header_Row)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MATCH(0.01,'E8'!End_Bal,-1)+1</definedName>
    <definedName name="Number_of_Payments" localSheetId="5">MATCH(0.01,'E9-11'!End_Bal,-1)+1</definedName>
    <definedName name="Number_of_Payments" localSheetId="0">MATCH(0.01,'EN 2-4'!End_Bal,-1)+1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DATE(YEAR('E8'!Loan_Start),MONTH('E8'!Loan_Start)+Payment_Number,DAY('E8'!Loan_Start))</definedName>
    <definedName name="Payment_Date" localSheetId="5">DATE(YEAR('E9-11'!Loan_Start),MONTH('E9-11'!Loan_Start)+Payment_Number,DAY('E9-11'!Loan_Start))</definedName>
    <definedName name="Payment_Date" localSheetId="0">DATE(YEAR('EN 2-4'!Loan_Start),MONTH('EN 2-4'!Loan_Start)+Payment_Number,DAY('EN 2-4'!Loan_Start))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3">'E7'!$A$1:$W$37</definedName>
    <definedName name="_xlnm.Print_Area" localSheetId="4">'E8'!$A$1:$O$31</definedName>
    <definedName name="_xlnm.Print_Area" localSheetId="5">'E9-11'!$A$1:$K$153</definedName>
    <definedName name="_xlnm.Print_Area" localSheetId="0">'EN 2-4'!$A$1:$M$142</definedName>
    <definedName name="Print_Area_Reset" localSheetId="4">OFFSET('E8'!Full_Print,0,0,'E8'!Last_Row)</definedName>
    <definedName name="Print_Area_Reset" localSheetId="5">OFFSET('E9-11'!Full_Print,0,0,'E9-11'!Last_Row)</definedName>
    <definedName name="Print_Area_Reset" localSheetId="0">OFFSET('EN 2-4'!Full_Print,0,0,'EN 2-4'!Last_Row)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5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IF('E8'!Loan_Amount*'E8'!Interest_Rate*'E8'!Loan_Years*'E8'!Loan_Start&gt;0,1,0)</definedName>
    <definedName name="Values_Entered" localSheetId="5">IF('E9-11'!Loan_Amount*'E9-11'!Interest_Rate*'E9-11'!Loan_Years*'E9-11'!Loan_Start&gt;0,1,0)</definedName>
    <definedName name="Values_Entered" localSheetId="0">IF('EN 2-4'!Loan_Amount*'EN 2-4'!Interest_Rate*'EN 2-4'!Loan_Years*'EN 2-4'!Loan_Start&gt;0,1,0)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5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5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5" i="18" l="1"/>
  <c r="O14" i="18"/>
  <c r="O13" i="18"/>
  <c r="O12" i="18"/>
  <c r="S18" i="17"/>
  <c r="S17" i="17"/>
  <c r="S16" i="17"/>
  <c r="S15" i="17"/>
  <c r="K17" i="18" l="1"/>
  <c r="E44" i="19" l="1"/>
  <c r="G96" i="19"/>
  <c r="K80" i="19"/>
  <c r="E80" i="19"/>
  <c r="G80" i="19"/>
  <c r="I80" i="19"/>
  <c r="G128" i="23" l="1"/>
  <c r="K90" i="19" l="1"/>
  <c r="I90" i="19"/>
  <c r="E90" i="19"/>
  <c r="G90" i="19"/>
  <c r="O29" i="17"/>
  <c r="S29" i="17" s="1"/>
  <c r="S28" i="17"/>
  <c r="U26" i="17" l="1"/>
  <c r="U31" i="17" s="1"/>
  <c r="Q26" i="17"/>
  <c r="Q31" i="17" s="1"/>
  <c r="O26" i="17"/>
  <c r="O31" i="17" s="1"/>
  <c r="S24" i="17"/>
  <c r="W24" i="17" s="1"/>
  <c r="S22" i="17"/>
  <c r="W22" i="17" s="1"/>
  <c r="M26" i="17"/>
  <c r="M31" i="17" s="1"/>
  <c r="K26" i="17"/>
  <c r="K31" i="17" s="1"/>
  <c r="I26" i="17"/>
  <c r="I31" i="17" s="1"/>
  <c r="G26" i="17"/>
  <c r="G31" i="17" s="1"/>
  <c r="S26" i="17" l="1"/>
  <c r="W26" i="17" l="1"/>
  <c r="S31" i="17"/>
  <c r="M22" i="18"/>
  <c r="M23" i="18"/>
  <c r="K22" i="18"/>
  <c r="K26" i="18" s="1"/>
  <c r="I22" i="18"/>
  <c r="I26" i="18" s="1"/>
  <c r="G22" i="18"/>
  <c r="O21" i="18"/>
  <c r="O19" i="18"/>
  <c r="O22" i="18" l="1"/>
  <c r="G26" i="18"/>
  <c r="A153" i="19" l="1"/>
  <c r="K96" i="19"/>
  <c r="K44" i="19"/>
  <c r="K49" i="19" s="1"/>
  <c r="G44" i="19"/>
  <c r="G49" i="19" s="1"/>
  <c r="I44" i="19"/>
  <c r="I49" i="19" s="1"/>
  <c r="E49" i="19"/>
  <c r="E92" i="19" l="1"/>
  <c r="E96" i="19" s="1"/>
  <c r="I92" i="19"/>
  <c r="I96" i="19" s="1"/>
  <c r="O17" i="18"/>
  <c r="M17" i="18"/>
  <c r="I17" i="18"/>
  <c r="G17" i="18"/>
  <c r="W20" i="17"/>
  <c r="U20" i="17"/>
  <c r="S20" i="17"/>
  <c r="Q20" i="17"/>
  <c r="O20" i="17"/>
  <c r="M20" i="17"/>
  <c r="K20" i="17"/>
  <c r="I20" i="17"/>
  <c r="G20" i="17"/>
  <c r="O23" i="18" l="1"/>
  <c r="W29" i="17"/>
  <c r="W28" i="17"/>
  <c r="A3" i="17"/>
  <c r="M62" i="24"/>
  <c r="I62" i="24"/>
  <c r="G62" i="24"/>
  <c r="G57" i="24"/>
  <c r="M41" i="24"/>
  <c r="M43" i="24" s="1"/>
  <c r="K41" i="24"/>
  <c r="K43" i="24" s="1"/>
  <c r="I41" i="24"/>
  <c r="I43" i="24" s="1"/>
  <c r="G41" i="24"/>
  <c r="G43" i="24" s="1"/>
  <c r="M21" i="24"/>
  <c r="K21" i="24"/>
  <c r="I21" i="24"/>
  <c r="G21" i="24"/>
  <c r="M16" i="24"/>
  <c r="K16" i="24"/>
  <c r="I16" i="24"/>
  <c r="G16" i="24"/>
  <c r="W31" i="17" l="1"/>
  <c r="G23" i="24"/>
  <c r="G31" i="24" s="1"/>
  <c r="G34" i="24" s="1"/>
  <c r="G45" i="24" s="1"/>
  <c r="I23" i="24"/>
  <c r="I31" i="24" s="1"/>
  <c r="I34" i="24" s="1"/>
  <c r="I51" i="24" s="1"/>
  <c r="K23" i="24"/>
  <c r="K31" i="24" s="1"/>
  <c r="K34" i="24" s="1"/>
  <c r="K45" i="24" s="1"/>
  <c r="M23" i="24"/>
  <c r="M31" i="24" s="1"/>
  <c r="M34" i="24" s="1"/>
  <c r="M51" i="24" s="1"/>
  <c r="G51" i="24" l="1"/>
  <c r="M45" i="24"/>
  <c r="I45" i="24"/>
  <c r="K51" i="24"/>
  <c r="K62" i="24" s="1"/>
  <c r="G26" i="23" l="1"/>
  <c r="M128" i="23" l="1"/>
  <c r="K128" i="23"/>
  <c r="I128" i="23"/>
  <c r="A1" i="18" l="1"/>
  <c r="A1" i="19" s="1"/>
  <c r="M131" i="23"/>
  <c r="M85" i="23"/>
  <c r="M75" i="23"/>
  <c r="M40" i="23"/>
  <c r="M26" i="23"/>
  <c r="I131" i="23"/>
  <c r="I85" i="23"/>
  <c r="I75" i="23"/>
  <c r="I40" i="23"/>
  <c r="I26" i="23"/>
  <c r="A142" i="23"/>
  <c r="K131" i="23"/>
  <c r="G131" i="23"/>
  <c r="A95" i="23"/>
  <c r="K85" i="23"/>
  <c r="G85" i="23"/>
  <c r="K75" i="23"/>
  <c r="G75" i="23"/>
  <c r="A51" i="23"/>
  <c r="A98" i="23" s="1"/>
  <c r="K40" i="23"/>
  <c r="G40" i="23"/>
  <c r="K26" i="23"/>
  <c r="I87" i="23" l="1"/>
  <c r="I133" i="23" s="1"/>
  <c r="M42" i="23"/>
  <c r="I42" i="23"/>
  <c r="K87" i="23"/>
  <c r="K133" i="23" s="1"/>
  <c r="M87" i="23"/>
  <c r="M133" i="23" s="1"/>
  <c r="G42" i="23"/>
  <c r="K42" i="23"/>
  <c r="G87" i="23"/>
  <c r="G133" i="23" s="1"/>
  <c r="I135" i="23" l="1"/>
  <c r="M135" i="23"/>
  <c r="K135" i="23"/>
  <c r="M41" i="16"/>
  <c r="M43" i="16" s="1"/>
  <c r="K41" i="16"/>
  <c r="K43" i="16" s="1"/>
  <c r="M21" i="16"/>
  <c r="M16" i="16"/>
  <c r="K16" i="16"/>
  <c r="K21" i="16"/>
  <c r="I41" i="16"/>
  <c r="I43" i="16" s="1"/>
  <c r="I21" i="16"/>
  <c r="I16" i="16"/>
  <c r="M23" i="16" l="1"/>
  <c r="M31" i="16" s="1"/>
  <c r="K23" i="16"/>
  <c r="K31" i="16" s="1"/>
  <c r="I23" i="16"/>
  <c r="I31" i="16" s="1"/>
  <c r="I34" i="16" l="1"/>
  <c r="I45" i="16" s="1"/>
  <c r="K34" i="16"/>
  <c r="M34" i="16"/>
  <c r="K45" i="16" l="1"/>
  <c r="M51" i="16"/>
  <c r="M62" i="16"/>
  <c r="M45" i="16"/>
  <c r="K51" i="16"/>
  <c r="I51" i="16"/>
  <c r="I62" i="16"/>
  <c r="K62" i="16" l="1"/>
  <c r="A3" i="18"/>
  <c r="A3" i="19" l="1"/>
  <c r="A107" i="19" s="1"/>
  <c r="A55" i="19"/>
  <c r="G41" i="16" l="1"/>
  <c r="G43" i="16" l="1"/>
  <c r="G21" i="16"/>
  <c r="G16" i="16"/>
  <c r="G23" i="16" l="1"/>
  <c r="G31" i="16" s="1"/>
  <c r="G34" i="16" l="1"/>
  <c r="G62" i="16" s="1"/>
  <c r="G45" i="16" l="1"/>
  <c r="G51" i="16"/>
  <c r="G57" i="16" l="1"/>
  <c r="A53" i="19"/>
  <c r="A105" i="19" s="1"/>
  <c r="M57" i="16" l="1"/>
  <c r="K57" i="16"/>
  <c r="I57" i="16"/>
  <c r="K57" i="24"/>
  <c r="M24" i="18" s="1"/>
  <c r="M57" i="24"/>
  <c r="I57" i="24"/>
  <c r="M26" i="18" l="1"/>
  <c r="O24" i="18"/>
  <c r="O26" i="18" s="1"/>
</calcChain>
</file>

<file path=xl/sharedStrings.xml><?xml version="1.0" encoding="utf-8"?>
<sst xmlns="http://schemas.openxmlformats.org/spreadsheetml/2006/main" count="488" uniqueCount="241">
  <si>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</si>
  <si>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</si>
  <si>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</si>
  <si>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</si>
  <si>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</si>
  <si>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</si>
  <si>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</si>
  <si>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</si>
  <si>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</si>
  <si>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</si>
  <si>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</si>
  <si>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</si>
  <si>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</si>
  <si>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</si>
  <si>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</si>
  <si>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</si>
  <si>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</si>
  <si>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</si>
  <si>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</si>
  <si>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</si>
  <si>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</si>
  <si>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</si>
  <si>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</si>
  <si>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</si>
  <si>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</si>
  <si>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</si>
  <si>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</si>
  <si>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Short-term investments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</si>
  <si>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</si>
  <si>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</si>
  <si>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</si>
  <si>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</si>
  <si>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</si>
  <si>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</si>
  <si>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</si>
  <si>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</si>
  <si>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</si>
  <si>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</si>
  <si>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</si>
  <si>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flows from operations</t>
  </si>
  <si>
    <t>Cash flow from investing activities</t>
  </si>
  <si>
    <t>Purchases of property, plant and equipment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</si>
  <si>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</si>
  <si>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</si>
  <si>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</si>
  <si>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</si>
  <si>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</si>
  <si>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</si>
  <si>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Attributable to owners of the parent</t>
  </si>
  <si>
    <t>Issued and paid-up</t>
  </si>
  <si>
    <t>Long-term loans to related parties</t>
  </si>
  <si>
    <t>Other income</t>
  </si>
  <si>
    <t>Total equity</t>
  </si>
  <si>
    <t>Purchases of intangible assets</t>
  </si>
  <si>
    <t>interests</t>
  </si>
  <si>
    <t>owners of</t>
  </si>
  <si>
    <t>the parent</t>
  </si>
  <si>
    <t>Non</t>
  </si>
  <si>
    <t>controlling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</si>
  <si>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</si>
  <si>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</si>
  <si>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</si>
  <si>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</si>
  <si>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</si>
  <si>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</si>
  <si>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</si>
  <si>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</si>
  <si>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Earnings per share</t>
  </si>
  <si>
    <t>Separate</t>
  </si>
  <si>
    <t>Other non-current assets</t>
  </si>
  <si>
    <t>Equity</t>
  </si>
  <si>
    <t>Total liabilities and equity</t>
  </si>
  <si>
    <t>The accompanying notes are an integral part of this interim financial information</t>
  </si>
  <si>
    <t>Profit for the period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</si>
  <si>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</si>
  <si>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</si>
  <si>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</si>
  <si>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</si>
  <si>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</si>
  <si>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</si>
  <si>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</si>
  <si>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</si>
  <si>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</si>
  <si>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</si>
  <si>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</si>
  <si>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</si>
  <si>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</si>
  <si>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</si>
  <si>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</si>
  <si>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</si>
  <si>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</si>
  <si>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</si>
  <si>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</si>
  <si>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</si>
  <si>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</si>
  <si>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</si>
  <si>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</si>
  <si>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</si>
  <si>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Share premium account on issue of share</t>
  </si>
  <si>
    <t>Premium arising from business combination</t>
  </si>
  <si>
    <t>under common control</t>
  </si>
  <si>
    <t>common control</t>
  </si>
  <si>
    <t>account</t>
  </si>
  <si>
    <t>Revenues from hotel operations</t>
  </si>
  <si>
    <t>Premium arising</t>
  </si>
  <si>
    <t>Total revenue</t>
  </si>
  <si>
    <t>Cost of rendering hotel services</t>
  </si>
  <si>
    <t>Total cost</t>
  </si>
  <si>
    <t xml:space="preserve">Consolidated financial information (Unaudited) </t>
  </si>
  <si>
    <t>Long-term borrowings from related parties</t>
  </si>
  <si>
    <t>Current portion of long-term borrowings</t>
  </si>
  <si>
    <t>from related parties</t>
  </si>
  <si>
    <t>from financial institutions</t>
  </si>
  <si>
    <t>Cost of goods sold and rendering services</t>
  </si>
  <si>
    <t>Items that will be reclassified subsequently to profit or loss</t>
  </si>
  <si>
    <t xml:space="preserve">Seperate financial information  (Unaudited) </t>
  </si>
  <si>
    <t>Written off equipment</t>
  </si>
  <si>
    <t>income</t>
  </si>
  <si>
    <t>Other components of equity</t>
  </si>
  <si>
    <t>Other comprehensive</t>
  </si>
  <si>
    <t>Revenue from sales and rendering services</t>
  </si>
  <si>
    <t>from business</t>
  </si>
  <si>
    <t>combination under</t>
  </si>
  <si>
    <t>Share premium</t>
  </si>
  <si>
    <t>Finance costs</t>
  </si>
  <si>
    <t>2019</t>
  </si>
  <si>
    <t>Opening balance as at 1 January 2019</t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</si>
  <si>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</si>
  <si>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 xml:space="preserve">Appropriated </t>
  </si>
  <si>
    <t xml:space="preserve"> Legal reserve</t>
  </si>
  <si>
    <t>R&amp;B Food Supply Public Company Limited</t>
  </si>
  <si>
    <t>Appropriated</t>
  </si>
  <si>
    <t>for legal</t>
  </si>
  <si>
    <t>reserve</t>
  </si>
  <si>
    <t>Appropriated for</t>
  </si>
  <si>
    <t>legal reserve</t>
  </si>
  <si>
    <t>Proceeds from promissory notes</t>
  </si>
  <si>
    <t>Statement of Comprehensive Income</t>
  </si>
  <si>
    <t>Statement of Changes in Equity</t>
  </si>
  <si>
    <t xml:space="preserve">Statement of Cash Flows </t>
  </si>
  <si>
    <t>Account receivable from selling machinery &amp; equipment</t>
  </si>
  <si>
    <t>Opening balance as at 1 January 2020</t>
  </si>
  <si>
    <t>2020</t>
  </si>
  <si>
    <t>Statement of Financial Position</t>
  </si>
  <si>
    <t xml:space="preserve"> financial statements</t>
  </si>
  <si>
    <t>Investment properties</t>
  </si>
  <si>
    <t>The accompanying notes are an integral part of these consolidated and company financial statements.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</si>
  <si>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</si>
  <si>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Long-term borrowings from </t>
  </si>
  <si>
    <t>financial institutions</t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</si>
  <si>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</si>
  <si>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</si>
  <si>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</si>
  <si>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</si>
  <si>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</si>
  <si>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</si>
  <si>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</si>
  <si>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</si>
  <si>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r>
      <t xml:space="preserve">Statement of Changes in Equity </t>
    </r>
    <r>
      <rPr>
        <sz val="9"/>
        <color theme="1"/>
        <rFont val="Arial"/>
        <family val="2"/>
      </rPr>
      <t>(Cont’d)</t>
    </r>
  </si>
  <si>
    <t>Translation of</t>
  </si>
  <si>
    <t>Audited</t>
  </si>
  <si>
    <t>5, 15</t>
  </si>
  <si>
    <t xml:space="preserve">Other comprehensive loss for the period </t>
  </si>
  <si>
    <t xml:space="preserve">Basic earnings per share attributable </t>
  </si>
  <si>
    <t>to owners of the parent (Baht)</t>
  </si>
  <si>
    <t>Note</t>
  </si>
  <si>
    <t xml:space="preserve">Financial assets measured </t>
  </si>
  <si>
    <t>at amortised cost</t>
  </si>
  <si>
    <t xml:space="preserve"> financial information</t>
  </si>
  <si>
    <t>As at 30 June 2020</t>
  </si>
  <si>
    <t>30 June</t>
  </si>
  <si>
    <t>For the three-month period ended 30 June 2020</t>
  </si>
  <si>
    <t>Dividend income</t>
  </si>
  <si>
    <t>For the six-month period ended 30 June 2020</t>
  </si>
  <si>
    <t>Closing balance as at 30 June 2019</t>
  </si>
  <si>
    <t>Appropriated for legal reserve</t>
  </si>
  <si>
    <t xml:space="preserve">Dividends </t>
  </si>
  <si>
    <t>Closing balance as at 30 June 2020</t>
  </si>
  <si>
    <t xml:space="preserve">Appropriated for legal reserve </t>
  </si>
  <si>
    <t xml:space="preserve">Depreciation of building and building </t>
  </si>
  <si>
    <t xml:space="preserve">   improvement from investment property</t>
  </si>
  <si>
    <t>Impairment charge</t>
  </si>
  <si>
    <t>Loss (Gain) on disposals of equipment</t>
  </si>
  <si>
    <t>Dividends income</t>
  </si>
  <si>
    <r>
      <rPr>
        <u/>
        <sz val="8"/>
        <rFont val="Arial"/>
        <family val="2"/>
      </rPr>
      <t>Less</t>
    </r>
    <r>
      <rPr>
        <sz val="8"/>
        <rFont val="Arial"/>
        <family val="2"/>
      </rPr>
      <t xml:space="preserve">  employee benefit paid</t>
    </r>
  </si>
  <si>
    <r>
      <t>Less</t>
    </r>
    <r>
      <rPr>
        <sz val="8"/>
        <rFont val="Arial"/>
        <family val="2"/>
      </rPr>
      <t xml:space="preserve">  interest paid</t>
    </r>
  </si>
  <si>
    <r>
      <t>Less</t>
    </r>
    <r>
      <rPr>
        <sz val="8"/>
        <rFont val="Arial"/>
        <family val="2"/>
      </rPr>
      <t xml:space="preserve">  income tax paid</t>
    </r>
  </si>
  <si>
    <t xml:space="preserve">Proceeds from disposals of property, plant </t>
  </si>
  <si>
    <t>and equipment</t>
  </si>
  <si>
    <t xml:space="preserve">Acquisition of subsidiary, net of cash  acquired
</t>
  </si>
  <si>
    <t>Dividends received</t>
  </si>
  <si>
    <t>Payment on long-term borrowings from financial institutions</t>
  </si>
  <si>
    <t>Payment from promissory notes</t>
  </si>
  <si>
    <t xml:space="preserve">Payment on long-term borrowings from related parties </t>
  </si>
  <si>
    <t>Dividend paid</t>
  </si>
  <si>
    <t>Net cash flows used in financing activities</t>
  </si>
  <si>
    <t>Exchange gains (loss) on cash and cash equivalents</t>
  </si>
  <si>
    <t>Non-cash items</t>
  </si>
  <si>
    <t>and equipment purchased</t>
  </si>
  <si>
    <t>Increase in accounts payable from intangible assets purchased</t>
  </si>
  <si>
    <t>Transfers from Land to investment property</t>
  </si>
  <si>
    <t>Retrospective adjustments from adoption of new</t>
  </si>
  <si>
    <t>financial reporting standards</t>
  </si>
  <si>
    <t>Opening balance at 1 January 2020 - restated</t>
  </si>
  <si>
    <t>Net impairment losses on financial assets</t>
  </si>
  <si>
    <t>Depreciation of right-of-use assets</t>
  </si>
  <si>
    <t>Purchases of right-of-use assets</t>
  </si>
  <si>
    <t>Proceeds from short-term investments</t>
  </si>
  <si>
    <t>(Decrease) Increase in accounts payable from property, plant</t>
  </si>
  <si>
    <t>Increase in right-of-use assets transferred from</t>
  </si>
  <si>
    <t xml:space="preserve">   property, plant and equipment under lease agreements</t>
  </si>
  <si>
    <t>Increase in right-of-use assets from existing lease</t>
  </si>
  <si>
    <t>Adjusted the beginning balance of accrued lease</t>
  </si>
  <si>
    <t>to right-of-use assets</t>
  </si>
  <si>
    <t>Payment of investment property</t>
  </si>
  <si>
    <t>Proceeds of rental income from investment property</t>
  </si>
  <si>
    <t>Expense from investment property</t>
  </si>
  <si>
    <t>Rental income from investment property</t>
  </si>
  <si>
    <t>17, 25</t>
  </si>
  <si>
    <t>Derivative liabilities</t>
  </si>
  <si>
    <t>Repayments on lease liabilities</t>
  </si>
  <si>
    <t>Lease modification</t>
  </si>
  <si>
    <t>Rental income on a straight line basis</t>
  </si>
  <si>
    <t xml:space="preserve">Increase in investment in a subsidiary from initial recognition at </t>
  </si>
  <si>
    <t>fair value of loans to related parties due to first time adoption</t>
  </si>
  <si>
    <t xml:space="preserve">of financial reporting standards relating to financial instruments </t>
  </si>
  <si>
    <t xml:space="preserve">Reclassification investment in subsidiary to loan to </t>
  </si>
  <si>
    <t>related parties</t>
  </si>
  <si>
    <t>(Reversal) Allowance for doubtful accounts</t>
  </si>
  <si>
    <t>(Reversal) Allowance for inventory obsolescence</t>
  </si>
  <si>
    <t>Decrease in value of inventories (Reversal)</t>
  </si>
  <si>
    <t>Unrealised loss (gain) on exchange rate</t>
  </si>
  <si>
    <t>Net cash flows used (from) in investing activities</t>
  </si>
  <si>
    <t>Losses from changes in fair value of foreign currency</t>
  </si>
  <si>
    <t xml:space="preserve">      forword contracts</t>
  </si>
  <si>
    <t>Proceeds on long term loans to related parties</t>
  </si>
  <si>
    <t xml:space="preserve">Long-term loans made to related parties </t>
  </si>
  <si>
    <t>Purchases of financial assets measured at amortised cost</t>
  </si>
  <si>
    <t xml:space="preserve">Other comprehensive income (loss) for the period </t>
  </si>
  <si>
    <t>Reversal of net impairment losses on financial assets</t>
  </si>
  <si>
    <t>Net (decrease) increase in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</si>
</sst>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#,##0.00;\(#,##0.00\);&quot;-&quot;;@"/>
  </numFmts>
  <fonts count="17">
    <font>
      <sz val="16"/>
      <color theme="1"/>
      <name val="AngsanaUPC"/>
      <family val="2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  <charset val="222"/>
    </font>
    <font>
      <sz val="9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14"/>
      <name val="Cordia New"/>
      <family val="2"/>
    </font>
    <font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9">
    <xf numFmtId="0" fontId="0" fillId="0" borderId="0"/>
    <xf numFmtId="0" fontId="10" fillId="0" borderId="0" applyFont="0" applyAlignment="0">
      <alignment horizontal="center"/>
    </xf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7" fillId="0" borderId="0"/>
    <xf numFmtId="43" fontId="7" fillId="0" borderId="0" applyFont="0" applyFill="0" applyBorder="0" applyAlignment="0" applyProtection="0"/>
  </cellStyleXfs>
  <cellXfs count="252">
    <xf numFmtId="0" fontId="0" fillId="0" borderId="0" xfId="0"/>
    <xf numFmtId="165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vertical="center"/>
    </xf>
    <xf numFmtId="165" fontId="1" fillId="0" borderId="0" xfId="0" quotePrefix="1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horizontal="left" vertical="center"/>
    </xf>
    <xf numFmtId="166" fontId="1" fillId="0" borderId="0" xfId="0" quotePrefix="1" applyNumberFormat="1" applyFont="1" applyFill="1" applyAlignment="1">
      <alignment horizontal="left" vertical="center"/>
    </xf>
    <xf numFmtId="166" fontId="1" fillId="0" borderId="3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left" vertical="center"/>
    </xf>
    <xf numFmtId="166" fontId="2" fillId="0" borderId="3" xfId="0" applyNumberFormat="1" applyFont="1" applyFill="1" applyBorder="1" applyAlignment="1">
      <alignment vertical="center"/>
    </xf>
    <xf numFmtId="166" fontId="2" fillId="0" borderId="3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4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65" fontId="3" fillId="0" borderId="0" xfId="0" quotePrefix="1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4" fillId="0" borderId="0" xfId="0" quotePrefix="1" applyNumberFormat="1" applyFont="1" applyFill="1" applyBorder="1" applyAlignment="1">
      <alignment vertical="center"/>
    </xf>
    <xf numFmtId="165" fontId="4" fillId="0" borderId="4" xfId="0" quotePrefix="1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7" fontId="4" fillId="0" borderId="4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6" fontId="4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horizontal="right" vertical="center"/>
    </xf>
    <xf numFmtId="166" fontId="4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165" fontId="6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165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9" fillId="0" borderId="0" xfId="0" quotePrefix="1" applyFont="1" applyFill="1" applyAlignment="1">
      <alignment horizontal="left" vertical="center"/>
    </xf>
    <xf numFmtId="165" fontId="8" fillId="0" borderId="0" xfId="0" quotePrefix="1" applyNumberFormat="1" applyFont="1" applyFill="1" applyAlignment="1">
      <alignment horizontal="right" vertical="center"/>
    </xf>
    <xf numFmtId="0" fontId="8" fillId="0" borderId="0" xfId="0" quotePrefix="1" applyFont="1" applyFill="1" applyAlignment="1">
      <alignment vertical="center"/>
    </xf>
    <xf numFmtId="165" fontId="8" fillId="0" borderId="3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8" fillId="2" borderId="0" xfId="0" quotePrefix="1" applyNumberFormat="1" applyFont="1" applyFill="1" applyBorder="1" applyAlignment="1">
      <alignment horizontal="right" vertical="center"/>
    </xf>
    <xf numFmtId="165" fontId="8" fillId="0" borderId="0" xfId="0" quotePrefix="1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quotePrefix="1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165" fontId="6" fillId="2" borderId="0" xfId="0" applyNumberFormat="1" applyFont="1" applyFill="1" applyBorder="1" applyAlignment="1">
      <alignment horizontal="right" vertical="center"/>
    </xf>
    <xf numFmtId="165" fontId="6" fillId="2" borderId="3" xfId="0" applyNumberFormat="1" applyFont="1" applyFill="1" applyBorder="1" applyAlignment="1">
      <alignment horizontal="right" vertical="center"/>
    </xf>
    <xf numFmtId="165" fontId="6" fillId="0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1" applyFont="1" applyFill="1" applyAlignment="1">
      <alignment vertical="center"/>
    </xf>
    <xf numFmtId="165" fontId="6" fillId="2" borderId="4" xfId="0" applyNumberFormat="1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8" fillId="2" borderId="0" xfId="0" applyNumberFormat="1" applyFont="1" applyFill="1" applyBorder="1" applyAlignment="1">
      <alignment horizontal="right" vertical="center"/>
    </xf>
    <xf numFmtId="165" fontId="6" fillId="2" borderId="0" xfId="0" applyNumberFormat="1" applyFont="1" applyFill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0" borderId="4" xfId="0" applyNumberFormat="1" applyFont="1" applyFill="1" applyBorder="1" applyAlignment="1">
      <alignment vertical="center"/>
    </xf>
    <xf numFmtId="164" fontId="6" fillId="0" borderId="3" xfId="2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4" fillId="2" borderId="0" xfId="0" quotePrefix="1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165" fontId="4" fillId="2" borderId="4" xfId="0" quotePrefix="1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7" fontId="4" fillId="2" borderId="4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166" fontId="4" fillId="0" borderId="0" xfId="0" quotePrefix="1" applyNumberFormat="1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right" vertical="center"/>
    </xf>
    <xf numFmtId="0" fontId="3" fillId="0" borderId="0" xfId="0" quotePrefix="1" applyFont="1" applyAlignment="1">
      <alignment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4" fillId="2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2" fillId="0" borderId="0" xfId="0" applyFont="1"/>
    <xf numFmtId="165" fontId="13" fillId="2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Alignment="1">
      <alignment vertical="center"/>
    </xf>
    <xf numFmtId="43" fontId="13" fillId="0" borderId="0" xfId="0" applyNumberFormat="1" applyFont="1" applyFill="1" applyAlignment="1">
      <alignment horizontal="right" vertical="center"/>
    </xf>
    <xf numFmtId="165" fontId="13" fillId="2" borderId="3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vertical="center"/>
    </xf>
    <xf numFmtId="165" fontId="13" fillId="2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165" fontId="13" fillId="0" borderId="3" xfId="0" applyNumberFormat="1" applyFont="1" applyFill="1" applyBorder="1" applyAlignment="1">
      <alignment horizontal="right" vertical="center"/>
    </xf>
    <xf numFmtId="165" fontId="13" fillId="2" borderId="3" xfId="0" applyNumberFormat="1" applyFont="1" applyFill="1" applyBorder="1" applyAlignment="1">
      <alignment vertical="center"/>
    </xf>
    <xf numFmtId="165" fontId="13" fillId="0" borderId="3" xfId="0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center"/>
    </xf>
    <xf numFmtId="165" fontId="14" fillId="2" borderId="0" xfId="0" applyNumberFormat="1" applyFont="1" applyFill="1" applyAlignment="1">
      <alignment horizontal="right" vertical="center"/>
    </xf>
    <xf numFmtId="165" fontId="14" fillId="2" borderId="3" xfId="0" applyNumberFormat="1" applyFont="1" applyFill="1" applyBorder="1" applyAlignment="1">
      <alignment horizontal="right" vertical="center"/>
    </xf>
    <xf numFmtId="165" fontId="14" fillId="2" borderId="0" xfId="0" applyNumberFormat="1" applyFont="1" applyFill="1" applyBorder="1" applyAlignment="1">
      <alignment horizontal="right" vertical="center"/>
    </xf>
    <xf numFmtId="165" fontId="14" fillId="2" borderId="0" xfId="0" applyNumberFormat="1" applyFont="1" applyFill="1" applyBorder="1" applyAlignment="1">
      <alignment vertical="center"/>
    </xf>
    <xf numFmtId="165" fontId="14" fillId="2" borderId="3" xfId="0" quotePrefix="1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5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0" fontId="12" fillId="0" borderId="0" xfId="0" quotePrefix="1" applyFont="1" applyFill="1" applyAlignment="1">
      <alignment vertical="center"/>
    </xf>
    <xf numFmtId="165" fontId="13" fillId="2" borderId="0" xfId="0" applyNumberFormat="1" applyFont="1" applyFill="1" applyBorder="1" applyAlignment="1">
      <alignment vertical="center"/>
    </xf>
    <xf numFmtId="165" fontId="13" fillId="2" borderId="0" xfId="0" quotePrefix="1" applyNumberFormat="1" applyFont="1" applyFill="1" applyBorder="1" applyAlignment="1">
      <alignment horizontal="center" vertical="center"/>
    </xf>
    <xf numFmtId="165" fontId="13" fillId="0" borderId="0" xfId="0" quotePrefix="1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vertical="center"/>
    </xf>
    <xf numFmtId="165" fontId="13" fillId="0" borderId="4" xfId="0" applyNumberFormat="1" applyFont="1" applyFill="1" applyBorder="1" applyAlignment="1">
      <alignment vertical="center"/>
    </xf>
    <xf numFmtId="165" fontId="6" fillId="2" borderId="0" xfId="0" quotePrefix="1" applyNumberFormat="1" applyFont="1" applyFill="1" applyBorder="1" applyAlignment="1">
      <alignment horizontal="center" vertical="center"/>
    </xf>
    <xf numFmtId="165" fontId="6" fillId="0" borderId="0" xfId="0" quotePrefix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0" xfId="0" quotePrefix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166" fontId="12" fillId="0" borderId="0" xfId="0" applyNumberFormat="1" applyFont="1" applyFill="1" applyAlignment="1">
      <alignment horizontal="left" vertical="center"/>
    </xf>
    <xf numFmtId="166" fontId="13" fillId="0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vertical="center"/>
    </xf>
    <xf numFmtId="165" fontId="13" fillId="2" borderId="0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6" applyFont="1" applyFill="1" applyAlignment="1">
      <alignment vertical="center"/>
    </xf>
    <xf numFmtId="0" fontId="13" fillId="0" borderId="0" xfId="0" quotePrefix="1" applyFont="1" applyFill="1" applyAlignment="1">
      <alignment vertical="center"/>
    </xf>
    <xf numFmtId="165" fontId="13" fillId="2" borderId="3" xfId="0" applyNumberFormat="1" applyFont="1" applyFill="1" applyBorder="1" applyAlignment="1">
      <alignment horizontal="right" vertical="center" wrapText="1"/>
    </xf>
    <xf numFmtId="165" fontId="13" fillId="0" borderId="3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7" applyFont="1" applyFill="1" applyBorder="1" applyAlignment="1">
      <alignment horizontal="left"/>
    </xf>
    <xf numFmtId="166" fontId="13" fillId="0" borderId="0" xfId="0" applyNumberFormat="1" applyFont="1" applyFill="1" applyBorder="1" applyAlignment="1">
      <alignment horizontal="center" vertical="center"/>
    </xf>
    <xf numFmtId="165" fontId="13" fillId="2" borderId="0" xfId="0" quotePrefix="1" applyNumberFormat="1" applyFont="1" applyFill="1" applyBorder="1" applyAlignment="1">
      <alignment horizontal="right" vertical="center"/>
    </xf>
    <xf numFmtId="165" fontId="13" fillId="0" borderId="0" xfId="0" quotePrefix="1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left" vertical="center"/>
    </xf>
    <xf numFmtId="165" fontId="13" fillId="2" borderId="2" xfId="0" applyNumberFormat="1" applyFont="1" applyFill="1" applyBorder="1" applyAlignment="1">
      <alignment horizontal="right" vertical="center"/>
    </xf>
    <xf numFmtId="165" fontId="13" fillId="0" borderId="2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166" fontId="13" fillId="0" borderId="0" xfId="0" quotePrefix="1" applyNumberFormat="1" applyFont="1" applyFill="1" applyAlignment="1">
      <alignment horizontal="left" vertical="center"/>
    </xf>
    <xf numFmtId="166" fontId="13" fillId="0" borderId="0" xfId="0" quotePrefix="1" applyNumberFormat="1" applyFont="1" applyFill="1" applyAlignment="1">
      <alignment horizontal="center" vertical="center"/>
    </xf>
    <xf numFmtId="165" fontId="13" fillId="2" borderId="4" xfId="0" applyNumberFormat="1" applyFont="1" applyFill="1" applyBorder="1" applyAlignment="1">
      <alignment horizontal="right" vertical="center"/>
    </xf>
    <xf numFmtId="165" fontId="13" fillId="0" borderId="4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165" fontId="13" fillId="2" borderId="0" xfId="0" applyNumberFormat="1" applyFont="1" applyFill="1" applyAlignment="1">
      <alignment horizontal="right" vertical="center"/>
    </xf>
    <xf numFmtId="166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6" fontId="1" fillId="0" borderId="0" xfId="0" quotePrefix="1" applyNumberFormat="1" applyFont="1" applyFill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12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3" fontId="2" fillId="0" borderId="0" xfId="8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5" fontId="3" fillId="0" borderId="0" xfId="0" quotePrefix="1" applyNumberFormat="1" applyFont="1" applyFill="1" applyAlignment="1">
      <alignment horizontal="center" vertical="center"/>
    </xf>
    <xf numFmtId="165" fontId="3" fillId="0" borderId="3" xfId="0" quotePrefix="1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9">
    <cellStyle name="Comma" xfId="8" builtinId="3"/>
    <cellStyle name="Comma 2" xfId="2" xr:uid="{00000000-0005-0000-0000-000000000000}"/>
    <cellStyle name="Comma 2 2" xfId="3" xr:uid="{982C6164-2B53-458B-8C53-803F755A27C3}"/>
    <cellStyle name="Normal" xfId="0" builtinId="0"/>
    <cellStyle name="Normal 3 3" xfId="5" xr:uid="{6C17765C-8B71-46E7-BAEE-65837DC6ECF1}"/>
    <cellStyle name="Normal 4 5" xfId="4" xr:uid="{3ED8B786-3EC0-49FF-A44F-BE6EF9A8E13F}"/>
    <cellStyle name="Normal 5" xfId="7" xr:uid="{8509C78F-6597-470E-A035-401D46C4B77D}"/>
    <cellStyle name="Normal 6 2" xfId="6" xr:uid="{F2B10F7C-478C-47AB-98C6-38FB61040F2E}"/>
    <cellStyle name="Normal 8" xfId="1" xr:uid="{00000000-0005-0000-0000-00000200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2"/>
  <sheetViews>
    <sheetView topLeftCell="A80" zoomScaleNormal="100" zoomScaleSheetLayoutView="130" workbookViewId="0">
      <selection activeCell="D91" sqref="D91"/>
    </sheetView>
  </sheetViews>
  <sheetFormatPr defaultColWidth="9.42578125" defaultRowHeight="16.5" customHeight="1"/>
  <cols>
    <col min="1" max="3" width="1.5703125" style="69" customWidth="1"/>
    <col min="4" max="4" width="30.5703125" style="69" customWidth="1"/>
    <col min="5" max="5" width="7" style="69" customWidth="1"/>
    <col min="6" max="6" width="0.5703125" style="69" customWidth="1"/>
    <col min="7" max="7" width="12.5703125" style="69" customWidth="1"/>
    <col min="8" max="8" width="0.5703125" style="69" customWidth="1"/>
    <col min="9" max="9" width="12.5703125" style="69" customWidth="1"/>
    <col min="10" max="10" width="0.5703125" style="69" customWidth="1"/>
    <col min="11" max="11" width="12.5703125" style="69" customWidth="1"/>
    <col min="12" max="12" width="0.5703125" style="69" customWidth="1"/>
    <col min="13" max="13" width="12.5703125" style="69" customWidth="1"/>
    <col min="14" max="16384" width="9.42578125" style="69"/>
  </cols>
  <sheetData>
    <row r="1" spans="1:13" ht="16.5" customHeight="1">
      <c r="A1" s="74" t="s">
        <v>130</v>
      </c>
      <c r="E1" s="119"/>
      <c r="G1" s="71"/>
      <c r="H1" s="71"/>
      <c r="I1" s="71"/>
      <c r="K1" s="71"/>
      <c r="L1" s="71"/>
      <c r="M1" s="71"/>
    </row>
    <row r="2" spans="1:13" ht="16.5" customHeight="1">
      <c r="A2" s="74" t="s">
        <v>143</v>
      </c>
      <c r="E2" s="119"/>
      <c r="G2" s="71"/>
      <c r="H2" s="71"/>
      <c r="I2" s="71"/>
      <c r="K2" s="71"/>
      <c r="L2" s="71"/>
      <c r="M2" s="71"/>
    </row>
    <row r="3" spans="1:13" ht="16.5" customHeight="1">
      <c r="A3" s="2" t="s">
        <v>169</v>
      </c>
      <c r="B3" s="76"/>
      <c r="C3" s="76"/>
      <c r="D3" s="76"/>
      <c r="E3" s="121"/>
      <c r="F3" s="76"/>
      <c r="G3" s="77"/>
      <c r="H3" s="77"/>
      <c r="I3" s="77"/>
      <c r="J3" s="76"/>
      <c r="K3" s="77"/>
      <c r="L3" s="77"/>
      <c r="M3" s="77"/>
    </row>
    <row r="4" spans="1:13" ht="16.5" customHeight="1">
      <c r="E4" s="119"/>
      <c r="G4" s="72"/>
      <c r="H4" s="78"/>
      <c r="I4" s="72"/>
      <c r="J4" s="79"/>
      <c r="K4" s="72"/>
      <c r="L4" s="78"/>
      <c r="M4" s="72"/>
    </row>
    <row r="5" spans="1:13" ht="16.5" customHeight="1">
      <c r="E5" s="119"/>
      <c r="G5" s="72"/>
      <c r="H5" s="78"/>
      <c r="I5" s="72"/>
      <c r="J5" s="79"/>
      <c r="K5" s="72"/>
      <c r="L5" s="78"/>
      <c r="M5" s="72"/>
    </row>
    <row r="6" spans="1:13" ht="16.5" customHeight="1">
      <c r="E6" s="119"/>
      <c r="G6" s="242" t="s">
        <v>45</v>
      </c>
      <c r="H6" s="242"/>
      <c r="I6" s="242"/>
      <c r="J6" s="74"/>
      <c r="K6" s="242" t="s">
        <v>68</v>
      </c>
      <c r="L6" s="242"/>
      <c r="M6" s="242"/>
    </row>
    <row r="7" spans="1:13" ht="16.5" customHeight="1">
      <c r="E7" s="119"/>
      <c r="G7" s="241" t="s">
        <v>168</v>
      </c>
      <c r="H7" s="241"/>
      <c r="I7" s="241"/>
      <c r="K7" s="241" t="s">
        <v>168</v>
      </c>
      <c r="L7" s="241"/>
      <c r="M7" s="241"/>
    </row>
    <row r="8" spans="1:13" ht="16.5" customHeight="1">
      <c r="E8" s="148"/>
      <c r="G8" s="84" t="s">
        <v>47</v>
      </c>
      <c r="H8" s="149"/>
      <c r="I8" s="84" t="s">
        <v>160</v>
      </c>
      <c r="K8" s="84" t="s">
        <v>47</v>
      </c>
      <c r="L8" s="149"/>
      <c r="M8" s="84" t="s">
        <v>160</v>
      </c>
    </row>
    <row r="9" spans="1:13" ht="16.5" customHeight="1">
      <c r="E9" s="119"/>
      <c r="G9" s="6" t="s">
        <v>170</v>
      </c>
      <c r="H9" s="8"/>
      <c r="I9" s="6" t="s">
        <v>32</v>
      </c>
      <c r="J9" s="1"/>
      <c r="K9" s="6" t="s">
        <v>170</v>
      </c>
      <c r="L9" s="8"/>
      <c r="M9" s="6" t="s">
        <v>32</v>
      </c>
    </row>
    <row r="10" spans="1:13" ht="16.5" customHeight="1">
      <c r="A10" s="80"/>
      <c r="E10" s="122"/>
      <c r="F10" s="74"/>
      <c r="G10" s="81" t="s">
        <v>142</v>
      </c>
      <c r="H10" s="81"/>
      <c r="I10" s="81" t="s">
        <v>125</v>
      </c>
      <c r="J10" s="74"/>
      <c r="K10" s="81" t="s">
        <v>142</v>
      </c>
      <c r="L10" s="81"/>
      <c r="M10" s="81" t="s">
        <v>125</v>
      </c>
    </row>
    <row r="11" spans="1:13" ht="16.5" customHeight="1">
      <c r="A11" s="80"/>
      <c r="E11" s="123" t="s">
        <v>0</v>
      </c>
      <c r="F11" s="82"/>
      <c r="G11" s="83" t="s">
        <v>1</v>
      </c>
      <c r="H11" s="81"/>
      <c r="I11" s="83" t="s">
        <v>1</v>
      </c>
      <c r="J11" s="82"/>
      <c r="K11" s="83" t="s">
        <v>1</v>
      </c>
      <c r="L11" s="84"/>
      <c r="M11" s="83" t="s">
        <v>1</v>
      </c>
    </row>
    <row r="12" spans="1:13" ht="16.5" customHeight="1">
      <c r="A12" s="87" t="s">
        <v>2</v>
      </c>
      <c r="E12" s="124"/>
      <c r="F12" s="82"/>
      <c r="G12" s="85"/>
      <c r="H12" s="81"/>
      <c r="I12" s="86"/>
      <c r="J12" s="88"/>
      <c r="K12" s="85"/>
      <c r="L12" s="86"/>
      <c r="M12" s="86"/>
    </row>
    <row r="13" spans="1:13" ht="12" customHeight="1">
      <c r="E13" s="119"/>
      <c r="G13" s="89"/>
      <c r="H13" s="78"/>
      <c r="I13" s="78"/>
      <c r="J13" s="79"/>
      <c r="K13" s="89"/>
      <c r="L13" s="78"/>
      <c r="M13" s="78"/>
    </row>
    <row r="14" spans="1:13" s="155" customFormat="1" ht="16.5" customHeight="1">
      <c r="A14" s="87" t="s">
        <v>3</v>
      </c>
      <c r="E14" s="153"/>
      <c r="G14" s="158"/>
      <c r="H14" s="157"/>
      <c r="I14" s="157"/>
      <c r="J14" s="79"/>
      <c r="K14" s="158"/>
      <c r="L14" s="157"/>
      <c r="M14" s="157"/>
    </row>
    <row r="15" spans="1:13" s="155" customFormat="1" ht="12" customHeight="1">
      <c r="A15" s="90"/>
      <c r="E15" s="153"/>
      <c r="G15" s="158"/>
      <c r="H15" s="157"/>
      <c r="I15" s="157"/>
      <c r="J15" s="79"/>
      <c r="K15" s="158"/>
      <c r="L15" s="157"/>
      <c r="M15" s="157"/>
    </row>
    <row r="16" spans="1:13" s="155" customFormat="1" ht="16.5" customHeight="1">
      <c r="A16" s="155" t="s">
        <v>4</v>
      </c>
      <c r="E16" s="153"/>
      <c r="G16" s="158">
        <v>446704951</v>
      </c>
      <c r="H16" s="157"/>
      <c r="I16" s="156">
        <v>1234416297</v>
      </c>
      <c r="J16" s="156"/>
      <c r="K16" s="159">
        <v>321134533</v>
      </c>
      <c r="L16" s="156"/>
      <c r="M16" s="156">
        <v>1091584267</v>
      </c>
    </row>
    <row r="17" spans="1:13" s="155" customFormat="1" ht="16.5" customHeight="1">
      <c r="A17" s="155" t="s">
        <v>27</v>
      </c>
      <c r="E17" s="153">
        <v>9</v>
      </c>
      <c r="G17" s="158">
        <v>0</v>
      </c>
      <c r="H17" s="157"/>
      <c r="I17" s="156">
        <v>6088762</v>
      </c>
      <c r="J17" s="156"/>
      <c r="K17" s="159">
        <v>0</v>
      </c>
      <c r="L17" s="156"/>
      <c r="M17" s="156">
        <v>0</v>
      </c>
    </row>
    <row r="18" spans="1:13" s="155" customFormat="1" ht="16.5" customHeight="1">
      <c r="A18" s="155" t="s">
        <v>5</v>
      </c>
      <c r="E18" s="153">
        <v>10</v>
      </c>
      <c r="G18" s="158">
        <v>770198760</v>
      </c>
      <c r="H18" s="157"/>
      <c r="I18" s="156">
        <v>726918668</v>
      </c>
      <c r="J18" s="156"/>
      <c r="K18" s="159">
        <v>630316072</v>
      </c>
      <c r="L18" s="156"/>
      <c r="M18" s="156">
        <v>634200304</v>
      </c>
    </row>
    <row r="19" spans="1:13" s="155" customFormat="1" ht="16.5" customHeight="1">
      <c r="A19" s="155" t="s">
        <v>88</v>
      </c>
      <c r="E19" s="153"/>
      <c r="G19" s="158"/>
      <c r="H19" s="157"/>
      <c r="I19" s="156"/>
      <c r="J19" s="156"/>
      <c r="K19" s="159"/>
      <c r="L19" s="156"/>
      <c r="M19" s="156"/>
    </row>
    <row r="20" spans="1:13" s="155" customFormat="1" ht="16.5" customHeight="1">
      <c r="B20" s="155" t="s">
        <v>89</v>
      </c>
      <c r="E20" s="153">
        <v>25</v>
      </c>
      <c r="G20" s="158">
        <v>0</v>
      </c>
      <c r="H20" s="157"/>
      <c r="I20" s="156">
        <v>0</v>
      </c>
      <c r="J20" s="156"/>
      <c r="K20" s="159">
        <v>85247696</v>
      </c>
      <c r="L20" s="156"/>
      <c r="M20" s="156">
        <v>58308000</v>
      </c>
    </row>
    <row r="21" spans="1:13" s="155" customFormat="1" ht="16.5" customHeight="1">
      <c r="A21" s="155" t="s">
        <v>166</v>
      </c>
      <c r="G21" s="158"/>
      <c r="K21" s="158"/>
    </row>
    <row r="22" spans="1:13" s="155" customFormat="1" ht="16.5" customHeight="1">
      <c r="B22" s="155" t="s">
        <v>167</v>
      </c>
      <c r="E22" s="162">
        <v>9</v>
      </c>
      <c r="F22" s="163"/>
      <c r="G22" s="158">
        <v>506088762</v>
      </c>
      <c r="H22" s="157"/>
      <c r="I22" s="156">
        <v>0</v>
      </c>
      <c r="J22" s="156"/>
      <c r="K22" s="159">
        <v>500000000</v>
      </c>
      <c r="L22" s="156"/>
      <c r="M22" s="156">
        <v>0</v>
      </c>
    </row>
    <row r="23" spans="1:13" s="155" customFormat="1" ht="16.5" customHeight="1">
      <c r="A23" s="155" t="s">
        <v>90</v>
      </c>
      <c r="E23" s="153">
        <v>11</v>
      </c>
      <c r="G23" s="159">
        <v>769197917</v>
      </c>
      <c r="H23" s="157"/>
      <c r="I23" s="156">
        <v>682513013</v>
      </c>
      <c r="J23" s="156"/>
      <c r="K23" s="159">
        <v>469187953</v>
      </c>
      <c r="L23" s="156"/>
      <c r="M23" s="156">
        <v>412203466</v>
      </c>
    </row>
    <row r="24" spans="1:13" s="155" customFormat="1" ht="16.5" customHeight="1">
      <c r="A24" s="155" t="s">
        <v>91</v>
      </c>
      <c r="E24" s="153"/>
      <c r="G24" s="92">
        <v>12794021</v>
      </c>
      <c r="H24" s="157"/>
      <c r="I24" s="93">
        <v>9236859</v>
      </c>
      <c r="J24" s="156"/>
      <c r="K24" s="92">
        <v>1298606</v>
      </c>
      <c r="L24" s="156"/>
      <c r="M24" s="93">
        <v>1054560</v>
      </c>
    </row>
    <row r="25" spans="1:13" s="155" customFormat="1" ht="12" customHeight="1">
      <c r="E25" s="153"/>
      <c r="G25" s="158"/>
      <c r="H25" s="157"/>
      <c r="I25" s="157"/>
      <c r="J25" s="79"/>
      <c r="K25" s="158"/>
      <c r="L25" s="157"/>
      <c r="M25" s="157"/>
    </row>
    <row r="26" spans="1:13" s="155" customFormat="1" ht="16.5" customHeight="1">
      <c r="A26" s="87" t="s">
        <v>6</v>
      </c>
      <c r="E26" s="153"/>
      <c r="G26" s="92">
        <f>SUM(G15:G24)</f>
        <v>2504984411</v>
      </c>
      <c r="H26" s="157"/>
      <c r="I26" s="93">
        <f>SUM(I16:I24)</f>
        <v>2659173599</v>
      </c>
      <c r="J26" s="79"/>
      <c r="K26" s="92">
        <f>SUM(K16:K24)</f>
        <v>2007184860</v>
      </c>
      <c r="L26" s="157"/>
      <c r="M26" s="93">
        <f>SUM(M16:M24)</f>
        <v>2197350597</v>
      </c>
    </row>
    <row r="27" spans="1:13" ht="16.5" customHeight="1">
      <c r="E27" s="119"/>
      <c r="G27" s="89"/>
      <c r="H27" s="78"/>
      <c r="I27" s="78"/>
      <c r="J27" s="79"/>
      <c r="K27" s="89"/>
      <c r="L27" s="78"/>
      <c r="M27" s="78"/>
    </row>
    <row r="28" spans="1:13" ht="16.5" customHeight="1">
      <c r="A28" s="87" t="s">
        <v>7</v>
      </c>
      <c r="E28" s="119"/>
      <c r="G28" s="89"/>
      <c r="H28" s="78"/>
      <c r="I28" s="78"/>
      <c r="J28" s="79"/>
      <c r="K28" s="89"/>
      <c r="L28" s="78"/>
      <c r="M28" s="78"/>
    </row>
    <row r="29" spans="1:13" ht="12" customHeight="1">
      <c r="E29" s="119"/>
      <c r="G29" s="89"/>
      <c r="H29" s="78"/>
      <c r="I29" s="78"/>
      <c r="J29" s="79"/>
      <c r="K29" s="89"/>
      <c r="L29" s="78"/>
      <c r="M29" s="78"/>
    </row>
    <row r="30" spans="1:13" ht="16.5" customHeight="1">
      <c r="A30" s="69" t="s">
        <v>92</v>
      </c>
      <c r="E30" s="119"/>
      <c r="G30" s="89">
        <v>3159700</v>
      </c>
      <c r="H30" s="78"/>
      <c r="I30" s="78">
        <v>3159700</v>
      </c>
      <c r="J30" s="78"/>
      <c r="K30" s="89">
        <v>0</v>
      </c>
      <c r="L30" s="78"/>
      <c r="M30" s="78">
        <v>0</v>
      </c>
    </row>
    <row r="31" spans="1:13" ht="16.5" customHeight="1">
      <c r="A31" s="69" t="s">
        <v>93</v>
      </c>
      <c r="E31" s="119">
        <v>12</v>
      </c>
      <c r="G31" s="91">
        <v>0</v>
      </c>
      <c r="H31" s="78"/>
      <c r="I31" s="72">
        <v>0</v>
      </c>
      <c r="J31" s="72"/>
      <c r="K31" s="91">
        <v>756023624</v>
      </c>
      <c r="L31" s="72"/>
      <c r="M31" s="72">
        <v>756023624</v>
      </c>
    </row>
    <row r="32" spans="1:13" ht="16.5" customHeight="1">
      <c r="A32" s="95" t="s">
        <v>50</v>
      </c>
      <c r="E32" s="119">
        <v>25</v>
      </c>
      <c r="G32" s="91">
        <v>0</v>
      </c>
      <c r="H32" s="78"/>
      <c r="I32" s="72">
        <v>0</v>
      </c>
      <c r="J32" s="72"/>
      <c r="K32" s="91">
        <v>287756491</v>
      </c>
      <c r="L32" s="72"/>
      <c r="M32" s="72">
        <v>227190875</v>
      </c>
    </row>
    <row r="33" spans="1:13" ht="16.5" customHeight="1">
      <c r="A33" s="94" t="s">
        <v>145</v>
      </c>
      <c r="E33" s="119">
        <v>13</v>
      </c>
      <c r="G33" s="91">
        <v>67126009</v>
      </c>
      <c r="H33" s="78"/>
      <c r="I33" s="72">
        <v>67126009</v>
      </c>
      <c r="J33" s="72"/>
      <c r="K33" s="91">
        <v>102234020</v>
      </c>
      <c r="L33" s="72"/>
      <c r="M33" s="72">
        <v>104343822</v>
      </c>
    </row>
    <row r="34" spans="1:13" ht="16.5" customHeight="1">
      <c r="A34" s="69" t="s">
        <v>77</v>
      </c>
      <c r="E34" s="119">
        <v>14</v>
      </c>
      <c r="G34" s="91">
        <v>1178126239</v>
      </c>
      <c r="H34" s="78"/>
      <c r="I34" s="72">
        <v>1622609273</v>
      </c>
      <c r="J34" s="72"/>
      <c r="K34" s="91">
        <v>690706618</v>
      </c>
      <c r="L34" s="72"/>
      <c r="M34" s="72">
        <v>750811246</v>
      </c>
    </row>
    <row r="35" spans="1:13" ht="16.5" customHeight="1">
      <c r="A35" s="69" t="s">
        <v>157</v>
      </c>
      <c r="E35" s="119" t="s">
        <v>161</v>
      </c>
      <c r="G35" s="91">
        <v>771450921</v>
      </c>
      <c r="H35" s="78"/>
      <c r="I35" s="72">
        <v>0</v>
      </c>
      <c r="J35" s="72"/>
      <c r="K35" s="91">
        <v>240458415</v>
      </c>
      <c r="L35" s="72"/>
      <c r="M35" s="72">
        <v>0</v>
      </c>
    </row>
    <row r="36" spans="1:13" ht="16.5" customHeight="1">
      <c r="A36" s="69" t="s">
        <v>94</v>
      </c>
      <c r="E36" s="119">
        <v>14</v>
      </c>
      <c r="G36" s="91">
        <v>5167103</v>
      </c>
      <c r="H36" s="78"/>
      <c r="I36" s="72">
        <v>11313675</v>
      </c>
      <c r="J36" s="72"/>
      <c r="K36" s="91">
        <v>1874229</v>
      </c>
      <c r="L36" s="72"/>
      <c r="M36" s="72">
        <v>6098277</v>
      </c>
    </row>
    <row r="37" spans="1:13" ht="16.5" customHeight="1">
      <c r="A37" s="69" t="s">
        <v>95</v>
      </c>
      <c r="E37" s="119"/>
      <c r="G37" s="91">
        <v>32282516</v>
      </c>
      <c r="H37" s="78"/>
      <c r="I37" s="72">
        <v>32870268</v>
      </c>
      <c r="J37" s="72"/>
      <c r="K37" s="91">
        <v>14825470</v>
      </c>
      <c r="L37" s="72"/>
      <c r="M37" s="72">
        <v>12492344</v>
      </c>
    </row>
    <row r="38" spans="1:13" ht="16.5" customHeight="1">
      <c r="A38" s="69" t="s">
        <v>69</v>
      </c>
      <c r="E38" s="119"/>
      <c r="G38" s="92">
        <v>17064513</v>
      </c>
      <c r="H38" s="78"/>
      <c r="I38" s="93">
        <v>16061897</v>
      </c>
      <c r="J38" s="72"/>
      <c r="K38" s="92">
        <v>7768653</v>
      </c>
      <c r="L38" s="72"/>
      <c r="M38" s="93">
        <v>8950547</v>
      </c>
    </row>
    <row r="39" spans="1:13" ht="12" customHeight="1">
      <c r="E39" s="119"/>
      <c r="G39" s="89"/>
      <c r="H39" s="78"/>
      <c r="I39" s="78"/>
      <c r="J39" s="79"/>
      <c r="K39" s="89"/>
      <c r="L39" s="78"/>
      <c r="M39" s="78"/>
    </row>
    <row r="40" spans="1:13" ht="16.5" customHeight="1">
      <c r="A40" s="87" t="s">
        <v>8</v>
      </c>
      <c r="E40" s="119"/>
      <c r="G40" s="92">
        <f>SUM(G30:G38)</f>
        <v>2074377001</v>
      </c>
      <c r="H40" s="78"/>
      <c r="I40" s="93">
        <f>SUM(I30:I38)</f>
        <v>1753140822</v>
      </c>
      <c r="J40" s="79"/>
      <c r="K40" s="92">
        <f>SUM(K30:K38)</f>
        <v>2101647520</v>
      </c>
      <c r="L40" s="78"/>
      <c r="M40" s="93">
        <f>SUM(M30:M38)</f>
        <v>1865910735</v>
      </c>
    </row>
    <row r="41" spans="1:13" ht="12" customHeight="1">
      <c r="E41" s="119"/>
      <c r="G41" s="89"/>
      <c r="H41" s="78"/>
      <c r="I41" s="78"/>
      <c r="J41" s="79"/>
      <c r="K41" s="89"/>
      <c r="L41" s="78"/>
      <c r="M41" s="78"/>
    </row>
    <row r="42" spans="1:13" ht="16.5" customHeight="1" thickBot="1">
      <c r="A42" s="74" t="s">
        <v>9</v>
      </c>
      <c r="E42" s="119"/>
      <c r="G42" s="96">
        <f>+G26+G40</f>
        <v>4579361412</v>
      </c>
      <c r="H42" s="72"/>
      <c r="I42" s="97">
        <f>+I26+I40</f>
        <v>4412314421</v>
      </c>
      <c r="J42" s="79"/>
      <c r="K42" s="96">
        <f>+K26+K40</f>
        <v>4108832380</v>
      </c>
      <c r="L42" s="72"/>
      <c r="M42" s="97">
        <f>+M26+M40</f>
        <v>4063261332</v>
      </c>
    </row>
    <row r="43" spans="1:13" ht="16.5" customHeight="1" thickTop="1">
      <c r="A43" s="74"/>
      <c r="E43" s="119"/>
      <c r="G43" s="98"/>
      <c r="H43" s="98"/>
      <c r="I43" s="98"/>
      <c r="K43" s="98"/>
      <c r="L43" s="98"/>
      <c r="M43" s="98"/>
    </row>
    <row r="44" spans="1:13" ht="16.5" customHeight="1">
      <c r="A44" s="74"/>
      <c r="E44" s="152"/>
      <c r="G44" s="98"/>
      <c r="H44" s="98"/>
      <c r="I44" s="98"/>
      <c r="K44" s="98"/>
      <c r="L44" s="98"/>
      <c r="M44" s="98"/>
    </row>
    <row r="45" spans="1:13" ht="26.25" customHeight="1">
      <c r="A45" s="74"/>
      <c r="E45" s="119"/>
      <c r="G45" s="98"/>
      <c r="H45" s="98"/>
      <c r="I45" s="98"/>
      <c r="K45" s="98"/>
      <c r="L45" s="98"/>
      <c r="M45" s="98"/>
    </row>
    <row r="46" spans="1:13" ht="18.75" customHeight="1">
      <c r="A46" s="243" t="s">
        <v>10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</row>
    <row r="47" spans="1:13" ht="17.25" customHeight="1">
      <c r="E47" s="119"/>
      <c r="G47" s="71"/>
      <c r="H47" s="71"/>
      <c r="I47" s="71"/>
      <c r="K47" s="71"/>
      <c r="L47" s="71"/>
      <c r="M47" s="71"/>
    </row>
    <row r="48" spans="1:13" ht="21.95" customHeight="1">
      <c r="A48" s="76" t="s">
        <v>146</v>
      </c>
      <c r="B48" s="76"/>
      <c r="C48" s="76"/>
      <c r="D48" s="76"/>
      <c r="E48" s="121"/>
      <c r="F48" s="76"/>
      <c r="G48" s="77"/>
      <c r="H48" s="77"/>
      <c r="I48" s="77"/>
      <c r="J48" s="76"/>
      <c r="K48" s="77"/>
      <c r="L48" s="77"/>
      <c r="M48" s="77"/>
    </row>
    <row r="49" spans="1:13" ht="16.5" customHeight="1">
      <c r="A49" s="74" t="s">
        <v>130</v>
      </c>
      <c r="E49" s="119"/>
      <c r="G49" s="71"/>
      <c r="H49" s="71"/>
      <c r="I49" s="71"/>
      <c r="K49" s="71"/>
      <c r="L49" s="71"/>
      <c r="M49" s="71"/>
    </row>
    <row r="50" spans="1:13" ht="16.5" customHeight="1">
      <c r="A50" s="74" t="s">
        <v>147</v>
      </c>
      <c r="E50" s="119"/>
      <c r="G50" s="71"/>
      <c r="H50" s="71"/>
      <c r="I50" s="71"/>
      <c r="K50" s="71"/>
      <c r="L50" s="71"/>
      <c r="M50" s="71"/>
    </row>
    <row r="51" spans="1:13" ht="16.5" customHeight="1">
      <c r="A51" s="75" t="str">
        <f>+A3</f>
        <v>As at 30 June 2020</v>
      </c>
      <c r="B51" s="76"/>
      <c r="C51" s="76"/>
      <c r="D51" s="76"/>
      <c r="E51" s="121"/>
      <c r="F51" s="76"/>
      <c r="G51" s="77"/>
      <c r="H51" s="77"/>
      <c r="I51" s="77"/>
      <c r="J51" s="76"/>
      <c r="K51" s="77"/>
      <c r="L51" s="77"/>
      <c r="M51" s="77"/>
    </row>
    <row r="52" spans="1:13" ht="16.5" customHeight="1">
      <c r="A52" s="99"/>
      <c r="B52" s="100"/>
      <c r="C52" s="100"/>
      <c r="D52" s="100"/>
      <c r="E52" s="125"/>
      <c r="F52" s="100"/>
      <c r="G52" s="98"/>
      <c r="H52" s="98"/>
      <c r="I52" s="98"/>
      <c r="J52" s="100"/>
      <c r="K52" s="98"/>
      <c r="L52" s="98"/>
      <c r="M52" s="98"/>
    </row>
    <row r="53" spans="1:13" ht="16.5" customHeight="1">
      <c r="A53" s="99"/>
      <c r="B53" s="100"/>
      <c r="C53" s="100"/>
      <c r="D53" s="100"/>
      <c r="E53" s="125"/>
      <c r="F53" s="100"/>
      <c r="G53" s="98"/>
      <c r="H53" s="98"/>
      <c r="I53" s="98"/>
      <c r="J53" s="100"/>
      <c r="K53" s="98"/>
      <c r="L53" s="98"/>
      <c r="M53" s="98"/>
    </row>
    <row r="54" spans="1:13" ht="16.5" customHeight="1">
      <c r="E54" s="119"/>
      <c r="G54" s="242" t="s">
        <v>45</v>
      </c>
      <c r="H54" s="242"/>
      <c r="I54" s="242"/>
      <c r="J54" s="74"/>
      <c r="K54" s="242" t="s">
        <v>68</v>
      </c>
      <c r="L54" s="242"/>
      <c r="M54" s="242"/>
    </row>
    <row r="55" spans="1:13" ht="16.5" customHeight="1">
      <c r="E55" s="119"/>
      <c r="G55" s="241" t="s">
        <v>168</v>
      </c>
      <c r="H55" s="241"/>
      <c r="I55" s="241"/>
      <c r="J55" s="155"/>
      <c r="K55" s="241" t="s">
        <v>168</v>
      </c>
      <c r="L55" s="241"/>
      <c r="M55" s="241"/>
    </row>
    <row r="56" spans="1:13" ht="16.5" customHeight="1">
      <c r="E56" s="148"/>
      <c r="G56" s="84" t="s">
        <v>47</v>
      </c>
      <c r="H56" s="149"/>
      <c r="I56" s="84" t="s">
        <v>160</v>
      </c>
      <c r="K56" s="84" t="s">
        <v>47</v>
      </c>
      <c r="L56" s="149"/>
      <c r="M56" s="84" t="s">
        <v>160</v>
      </c>
    </row>
    <row r="57" spans="1:13" ht="16.5" customHeight="1">
      <c r="E57" s="119"/>
      <c r="G57" s="6" t="s">
        <v>170</v>
      </c>
      <c r="H57" s="8"/>
      <c r="I57" s="6" t="s">
        <v>32</v>
      </c>
      <c r="J57" s="1"/>
      <c r="K57" s="6" t="s">
        <v>170</v>
      </c>
      <c r="L57" s="8"/>
      <c r="M57" s="6" t="s">
        <v>32</v>
      </c>
    </row>
    <row r="58" spans="1:13" ht="16.5" customHeight="1">
      <c r="A58" s="80"/>
      <c r="E58" s="122"/>
      <c r="F58" s="74"/>
      <c r="G58" s="81" t="s">
        <v>142</v>
      </c>
      <c r="H58" s="81"/>
      <c r="I58" s="81" t="s">
        <v>125</v>
      </c>
      <c r="J58" s="74"/>
      <c r="K58" s="81" t="s">
        <v>142</v>
      </c>
      <c r="L58" s="81"/>
      <c r="M58" s="81" t="s">
        <v>125</v>
      </c>
    </row>
    <row r="59" spans="1:13" ht="16.5" customHeight="1">
      <c r="A59" s="74"/>
      <c r="E59" s="123" t="s">
        <v>0</v>
      </c>
      <c r="F59" s="82"/>
      <c r="G59" s="83" t="s">
        <v>1</v>
      </c>
      <c r="H59" s="81"/>
      <c r="I59" s="83" t="s">
        <v>1</v>
      </c>
      <c r="J59" s="82"/>
      <c r="K59" s="83" t="s">
        <v>1</v>
      </c>
      <c r="L59" s="84"/>
      <c r="M59" s="83" t="s">
        <v>1</v>
      </c>
    </row>
    <row r="60" spans="1:13" ht="16.5" customHeight="1">
      <c r="A60" s="74"/>
      <c r="E60" s="124"/>
      <c r="F60" s="82"/>
      <c r="G60" s="101"/>
      <c r="H60" s="81"/>
      <c r="I60" s="84"/>
      <c r="J60" s="82"/>
      <c r="K60" s="101"/>
      <c r="L60" s="84"/>
      <c r="M60" s="84"/>
    </row>
    <row r="61" spans="1:13" ht="16.5" customHeight="1">
      <c r="A61" s="74" t="s">
        <v>96</v>
      </c>
      <c r="E61" s="119"/>
      <c r="G61" s="102"/>
      <c r="H61" s="71"/>
      <c r="I61" s="71"/>
      <c r="K61" s="102"/>
      <c r="L61" s="71"/>
      <c r="M61" s="71"/>
    </row>
    <row r="62" spans="1:13" ht="16.5" customHeight="1">
      <c r="E62" s="119"/>
      <c r="G62" s="102"/>
      <c r="H62" s="71"/>
      <c r="I62" s="71"/>
      <c r="K62" s="102"/>
      <c r="L62" s="71"/>
      <c r="M62" s="71"/>
    </row>
    <row r="63" spans="1:13" ht="16.5" customHeight="1">
      <c r="A63" s="74" t="s">
        <v>11</v>
      </c>
      <c r="E63" s="119"/>
      <c r="G63" s="102"/>
      <c r="H63" s="71"/>
      <c r="I63" s="71"/>
      <c r="K63" s="102"/>
      <c r="L63" s="71"/>
      <c r="M63" s="71"/>
    </row>
    <row r="64" spans="1:13" ht="16.5" customHeight="1">
      <c r="A64" s="74"/>
      <c r="E64" s="119"/>
      <c r="G64" s="102"/>
      <c r="H64" s="71"/>
      <c r="I64" s="71"/>
      <c r="K64" s="102"/>
      <c r="L64" s="71"/>
      <c r="M64" s="71"/>
    </row>
    <row r="65" spans="1:13" ht="16.5" customHeight="1">
      <c r="A65" s="69" t="s">
        <v>12</v>
      </c>
      <c r="E65" s="119">
        <v>16</v>
      </c>
      <c r="G65" s="91">
        <v>309064515</v>
      </c>
      <c r="H65" s="78"/>
      <c r="I65" s="72">
        <v>311767892</v>
      </c>
      <c r="J65" s="79"/>
      <c r="K65" s="91">
        <v>255974011</v>
      </c>
      <c r="L65" s="78"/>
      <c r="M65" s="72">
        <v>256321887</v>
      </c>
    </row>
    <row r="66" spans="1:13" ht="16.5" customHeight="1">
      <c r="A66" s="69" t="s">
        <v>110</v>
      </c>
      <c r="E66" s="119"/>
      <c r="G66" s="91"/>
      <c r="H66" s="78"/>
      <c r="I66" s="72"/>
      <c r="J66" s="79"/>
      <c r="K66" s="91"/>
      <c r="L66" s="78"/>
      <c r="M66" s="72"/>
    </row>
    <row r="67" spans="1:13" ht="16.5" customHeight="1">
      <c r="B67" s="95" t="s">
        <v>112</v>
      </c>
      <c r="E67" s="119">
        <v>17</v>
      </c>
      <c r="G67" s="91">
        <v>0</v>
      </c>
      <c r="H67" s="78"/>
      <c r="I67" s="72">
        <v>13763292</v>
      </c>
      <c r="J67" s="79"/>
      <c r="K67" s="91">
        <v>0</v>
      </c>
      <c r="L67" s="78"/>
      <c r="M67" s="72">
        <v>0</v>
      </c>
    </row>
    <row r="68" spans="1:13" ht="16.5" customHeight="1">
      <c r="A68" s="69" t="s">
        <v>110</v>
      </c>
      <c r="E68" s="119"/>
      <c r="G68" s="91"/>
      <c r="H68" s="78"/>
      <c r="I68" s="72"/>
      <c r="J68" s="79"/>
      <c r="K68" s="91"/>
      <c r="L68" s="78"/>
      <c r="M68" s="72"/>
    </row>
    <row r="69" spans="1:13" ht="16.5" customHeight="1">
      <c r="B69" s="69" t="s">
        <v>111</v>
      </c>
      <c r="E69" s="119" t="s">
        <v>218</v>
      </c>
      <c r="G69" s="91">
        <v>0</v>
      </c>
      <c r="H69" s="78"/>
      <c r="I69" s="72">
        <v>12492000</v>
      </c>
      <c r="J69" s="79"/>
      <c r="K69" s="91">
        <v>0</v>
      </c>
      <c r="L69" s="78"/>
      <c r="M69" s="72">
        <v>0</v>
      </c>
    </row>
    <row r="70" spans="1:13" s="155" customFormat="1" ht="16.5" customHeight="1">
      <c r="A70" s="155" t="s">
        <v>219</v>
      </c>
      <c r="E70" s="226">
        <v>8</v>
      </c>
      <c r="G70" s="159">
        <v>339380</v>
      </c>
      <c r="H70" s="157"/>
      <c r="I70" s="156">
        <v>0</v>
      </c>
      <c r="J70" s="79"/>
      <c r="K70" s="159">
        <v>339380</v>
      </c>
      <c r="L70" s="157"/>
      <c r="M70" s="156">
        <v>0</v>
      </c>
    </row>
    <row r="71" spans="1:13" ht="16.5" customHeight="1">
      <c r="A71" s="69" t="s">
        <v>31</v>
      </c>
      <c r="E71" s="119"/>
      <c r="G71" s="91">
        <v>63538515</v>
      </c>
      <c r="H71" s="78"/>
      <c r="I71" s="72">
        <v>26132541</v>
      </c>
      <c r="J71" s="79"/>
      <c r="K71" s="91">
        <v>48056669</v>
      </c>
      <c r="L71" s="78"/>
      <c r="M71" s="72">
        <v>21711420</v>
      </c>
    </row>
    <row r="72" spans="1:13" ht="16.5" customHeight="1">
      <c r="A72" s="69" t="s">
        <v>155</v>
      </c>
      <c r="E72" s="119">
        <v>18</v>
      </c>
      <c r="G72" s="91">
        <v>10167467</v>
      </c>
      <c r="H72" s="78"/>
      <c r="I72" s="72">
        <v>71554</v>
      </c>
      <c r="J72" s="79"/>
      <c r="K72" s="91">
        <v>3749511</v>
      </c>
      <c r="L72" s="78"/>
      <c r="M72" s="72">
        <v>0</v>
      </c>
    </row>
    <row r="73" spans="1:13" ht="16.5" customHeight="1">
      <c r="A73" s="69" t="s">
        <v>97</v>
      </c>
      <c r="E73" s="119"/>
      <c r="G73" s="92">
        <v>8978208</v>
      </c>
      <c r="H73" s="78"/>
      <c r="I73" s="93">
        <v>10912632</v>
      </c>
      <c r="J73" s="79"/>
      <c r="K73" s="92">
        <v>3918336</v>
      </c>
      <c r="L73" s="78"/>
      <c r="M73" s="93">
        <v>6177903</v>
      </c>
    </row>
    <row r="74" spans="1:13" ht="16.5" customHeight="1">
      <c r="E74" s="119"/>
      <c r="G74" s="102"/>
      <c r="H74" s="71"/>
      <c r="I74" s="71"/>
      <c r="K74" s="102"/>
      <c r="L74" s="71"/>
      <c r="M74" s="71"/>
    </row>
    <row r="75" spans="1:13" ht="16.5" customHeight="1">
      <c r="A75" s="74" t="s">
        <v>13</v>
      </c>
      <c r="E75" s="119"/>
      <c r="G75" s="103">
        <f>SUM(G65:G73)</f>
        <v>392088085</v>
      </c>
      <c r="H75" s="71"/>
      <c r="I75" s="77">
        <f>SUM(I65:I73)</f>
        <v>375139911</v>
      </c>
      <c r="K75" s="103">
        <f>SUM(K65:K73)</f>
        <v>312037907</v>
      </c>
      <c r="L75" s="71"/>
      <c r="M75" s="77">
        <f>SUM(M65:M73)</f>
        <v>284211210</v>
      </c>
    </row>
    <row r="76" spans="1:13" ht="16.5" customHeight="1">
      <c r="A76" s="74"/>
      <c r="E76" s="119"/>
      <c r="G76" s="104"/>
      <c r="H76" s="71"/>
      <c r="I76" s="98"/>
      <c r="K76" s="104"/>
      <c r="L76" s="71"/>
      <c r="M76" s="98"/>
    </row>
    <row r="77" spans="1:13" ht="16.5" customHeight="1">
      <c r="A77" s="74" t="s">
        <v>14</v>
      </c>
      <c r="E77" s="119"/>
      <c r="G77" s="102"/>
      <c r="H77" s="71"/>
      <c r="I77" s="71"/>
      <c r="K77" s="102"/>
      <c r="L77" s="71"/>
      <c r="M77" s="71"/>
    </row>
    <row r="78" spans="1:13" ht="16.5" customHeight="1">
      <c r="E78" s="119"/>
      <c r="G78" s="102"/>
      <c r="H78" s="71"/>
      <c r="I78" s="71"/>
      <c r="K78" s="102"/>
      <c r="L78" s="71"/>
      <c r="M78" s="71"/>
    </row>
    <row r="79" spans="1:13" ht="16.5" customHeight="1">
      <c r="A79" s="69" t="s">
        <v>148</v>
      </c>
      <c r="G79" s="105"/>
      <c r="K79" s="105"/>
    </row>
    <row r="80" spans="1:13" ht="16.5" customHeight="1">
      <c r="B80" s="69" t="s">
        <v>149</v>
      </c>
      <c r="E80" s="119">
        <v>17</v>
      </c>
      <c r="G80" s="91">
        <v>0</v>
      </c>
      <c r="H80" s="78"/>
      <c r="I80" s="72">
        <v>40326020</v>
      </c>
      <c r="J80" s="79"/>
      <c r="K80" s="91">
        <v>0</v>
      </c>
      <c r="L80" s="78"/>
      <c r="M80" s="72">
        <v>0</v>
      </c>
    </row>
    <row r="81" spans="1:13" ht="16.5" customHeight="1">
      <c r="A81" s="69" t="s">
        <v>109</v>
      </c>
      <c r="E81" s="119" t="s">
        <v>218</v>
      </c>
      <c r="G81" s="91">
        <v>0</v>
      </c>
      <c r="H81" s="78"/>
      <c r="I81" s="72">
        <v>37508000</v>
      </c>
      <c r="J81" s="79"/>
      <c r="K81" s="91">
        <v>0</v>
      </c>
      <c r="L81" s="78"/>
      <c r="M81" s="72">
        <v>0</v>
      </c>
    </row>
    <row r="82" spans="1:13" ht="16.5" customHeight="1">
      <c r="A82" s="69" t="s">
        <v>156</v>
      </c>
      <c r="E82" s="119">
        <v>18</v>
      </c>
      <c r="G82" s="102">
        <v>302055827</v>
      </c>
      <c r="H82" s="71"/>
      <c r="I82" s="71">
        <v>35081539</v>
      </c>
      <c r="K82" s="91">
        <v>154277939</v>
      </c>
      <c r="L82" s="71"/>
      <c r="M82" s="72">
        <v>32835396</v>
      </c>
    </row>
    <row r="83" spans="1:13" ht="16.5" customHeight="1">
      <c r="A83" s="69" t="s">
        <v>15</v>
      </c>
      <c r="E83" s="119">
        <v>19</v>
      </c>
      <c r="G83" s="92">
        <v>56579639</v>
      </c>
      <c r="H83" s="78"/>
      <c r="I83" s="93">
        <v>54383772</v>
      </c>
      <c r="J83" s="79"/>
      <c r="K83" s="92">
        <v>36363712</v>
      </c>
      <c r="L83" s="78"/>
      <c r="M83" s="93">
        <v>35054436</v>
      </c>
    </row>
    <row r="84" spans="1:13" ht="16.5" customHeight="1">
      <c r="E84" s="119"/>
      <c r="G84" s="102"/>
      <c r="H84" s="71"/>
      <c r="I84" s="71"/>
      <c r="K84" s="102"/>
      <c r="L84" s="71"/>
      <c r="M84" s="71"/>
    </row>
    <row r="85" spans="1:13" ht="16.5" customHeight="1">
      <c r="A85" s="74" t="s">
        <v>16</v>
      </c>
      <c r="E85" s="119"/>
      <c r="G85" s="103">
        <f>SUM(G80:G83)</f>
        <v>358635466</v>
      </c>
      <c r="H85" s="71"/>
      <c r="I85" s="77">
        <f>SUM(I80:I83)</f>
        <v>167299331</v>
      </c>
      <c r="K85" s="103">
        <f>SUM(K80:K83)</f>
        <v>190641651</v>
      </c>
      <c r="L85" s="71"/>
      <c r="M85" s="77">
        <f>SUM(M80:M83)</f>
        <v>67889832</v>
      </c>
    </row>
    <row r="86" spans="1:13" ht="16.5" customHeight="1">
      <c r="E86" s="119"/>
      <c r="G86" s="102"/>
      <c r="H86" s="71"/>
      <c r="I86" s="71"/>
      <c r="K86" s="102"/>
      <c r="L86" s="71"/>
      <c r="M86" s="71"/>
    </row>
    <row r="87" spans="1:13" ht="16.5" customHeight="1">
      <c r="A87" s="74" t="s">
        <v>17</v>
      </c>
      <c r="E87" s="119"/>
      <c r="G87" s="103">
        <f>+G75+G85</f>
        <v>750723551</v>
      </c>
      <c r="H87" s="71"/>
      <c r="I87" s="77">
        <f>+I75+I85</f>
        <v>542439242</v>
      </c>
      <c r="K87" s="103">
        <f>+K75+K85</f>
        <v>502679558</v>
      </c>
      <c r="L87" s="71"/>
      <c r="M87" s="77">
        <f>+M75+M85</f>
        <v>352101042</v>
      </c>
    </row>
    <row r="88" spans="1:13" ht="16.5" customHeight="1">
      <c r="E88" s="119"/>
      <c r="G88" s="71"/>
      <c r="H88" s="71"/>
      <c r="I88" s="71"/>
      <c r="K88" s="71"/>
      <c r="L88" s="71"/>
      <c r="M88" s="71"/>
    </row>
    <row r="89" spans="1:13" ht="16.5" customHeight="1">
      <c r="E89" s="119"/>
      <c r="G89" s="71"/>
      <c r="H89" s="71"/>
      <c r="I89" s="71"/>
      <c r="K89" s="71"/>
      <c r="L89" s="71"/>
      <c r="M89" s="71"/>
    </row>
    <row r="90" spans="1:13" ht="16.5" customHeight="1">
      <c r="E90" s="152"/>
      <c r="G90" s="71"/>
      <c r="H90" s="71"/>
      <c r="I90" s="71"/>
      <c r="K90" s="71"/>
      <c r="L90" s="71"/>
      <c r="M90" s="71"/>
    </row>
    <row r="91" spans="1:13" ht="16.5" customHeight="1">
      <c r="E91" s="119"/>
      <c r="G91" s="71"/>
      <c r="H91" s="71"/>
      <c r="I91" s="71"/>
      <c r="K91" s="71"/>
      <c r="L91" s="71"/>
      <c r="M91" s="71"/>
    </row>
    <row r="92" spans="1:13" ht="16.5" customHeight="1">
      <c r="E92" s="119"/>
      <c r="G92" s="71"/>
      <c r="H92" s="71"/>
      <c r="I92" s="71"/>
      <c r="K92" s="71"/>
      <c r="L92" s="71"/>
      <c r="M92" s="71"/>
    </row>
    <row r="93" spans="1:13" ht="17.100000000000001" customHeight="1">
      <c r="E93" s="119"/>
      <c r="G93" s="71"/>
      <c r="H93" s="71"/>
      <c r="I93" s="71"/>
      <c r="K93" s="71"/>
      <c r="L93" s="71"/>
      <c r="M93" s="71"/>
    </row>
    <row r="94" spans="1:13" s="155" customFormat="1" ht="18.95" customHeight="1">
      <c r="E94" s="239"/>
      <c r="G94" s="71"/>
      <c r="H94" s="71"/>
      <c r="I94" s="71"/>
      <c r="K94" s="71"/>
      <c r="L94" s="71"/>
      <c r="M94" s="71"/>
    </row>
    <row r="95" spans="1:13" ht="21.95" customHeight="1">
      <c r="A95" s="76" t="str">
        <f>A48</f>
        <v>The accompanying notes are an integral part of these consolidated and company financial statements.</v>
      </c>
      <c r="B95" s="76"/>
      <c r="C95" s="76"/>
      <c r="D95" s="76"/>
      <c r="E95" s="121"/>
      <c r="F95" s="76"/>
      <c r="G95" s="77"/>
      <c r="H95" s="77"/>
      <c r="I95" s="77"/>
      <c r="J95" s="76"/>
      <c r="K95" s="77"/>
      <c r="L95" s="77"/>
      <c r="M95" s="77"/>
    </row>
    <row r="96" spans="1:13" ht="16.5" customHeight="1">
      <c r="A96" s="74" t="s">
        <v>130</v>
      </c>
      <c r="E96" s="119"/>
      <c r="G96" s="71"/>
      <c r="H96" s="71"/>
      <c r="I96" s="71"/>
      <c r="K96" s="71"/>
      <c r="L96" s="71"/>
      <c r="M96" s="71"/>
    </row>
    <row r="97" spans="1:13" ht="16.5" customHeight="1">
      <c r="A97" s="74" t="s">
        <v>147</v>
      </c>
      <c r="E97" s="119"/>
      <c r="G97" s="71"/>
      <c r="H97" s="71"/>
      <c r="I97" s="71"/>
      <c r="K97" s="71"/>
      <c r="L97" s="71"/>
      <c r="M97" s="71"/>
    </row>
    <row r="98" spans="1:13" ht="16.5" customHeight="1">
      <c r="A98" s="75" t="str">
        <f>A51</f>
        <v>As at 30 June 2020</v>
      </c>
      <c r="B98" s="76"/>
      <c r="C98" s="76"/>
      <c r="D98" s="76"/>
      <c r="E98" s="121"/>
      <c r="F98" s="76"/>
      <c r="G98" s="77"/>
      <c r="H98" s="77"/>
      <c r="I98" s="77"/>
      <c r="J98" s="76"/>
      <c r="K98" s="77"/>
      <c r="L98" s="77"/>
      <c r="M98" s="77"/>
    </row>
    <row r="99" spans="1:13" ht="16.5" customHeight="1">
      <c r="E99" s="119"/>
      <c r="G99" s="71"/>
      <c r="H99" s="71"/>
      <c r="I99" s="71"/>
      <c r="K99" s="71"/>
      <c r="L99" s="71"/>
      <c r="M99" s="71"/>
    </row>
    <row r="100" spans="1:13" ht="16.5" customHeight="1">
      <c r="E100" s="119"/>
      <c r="G100" s="71"/>
      <c r="H100" s="71"/>
      <c r="I100" s="71"/>
      <c r="K100" s="71"/>
      <c r="L100" s="71"/>
      <c r="M100" s="71"/>
    </row>
    <row r="101" spans="1:13" ht="16.5" customHeight="1">
      <c r="E101" s="119"/>
      <c r="G101" s="242" t="s">
        <v>45</v>
      </c>
      <c r="H101" s="242"/>
      <c r="I101" s="242"/>
      <c r="J101" s="74"/>
      <c r="K101" s="242" t="s">
        <v>68</v>
      </c>
      <c r="L101" s="242"/>
      <c r="M101" s="242"/>
    </row>
    <row r="102" spans="1:13" ht="16.5" customHeight="1">
      <c r="E102" s="119"/>
      <c r="G102" s="241" t="s">
        <v>168</v>
      </c>
      <c r="H102" s="241"/>
      <c r="I102" s="241"/>
      <c r="J102" s="155"/>
      <c r="K102" s="241" t="s">
        <v>168</v>
      </c>
      <c r="L102" s="241"/>
      <c r="M102" s="241"/>
    </row>
    <row r="103" spans="1:13" ht="16.5" customHeight="1">
      <c r="E103" s="148"/>
      <c r="G103" s="84" t="s">
        <v>47</v>
      </c>
      <c r="H103" s="149"/>
      <c r="I103" s="84" t="s">
        <v>160</v>
      </c>
      <c r="K103" s="84" t="s">
        <v>47</v>
      </c>
      <c r="L103" s="149"/>
      <c r="M103" s="84" t="s">
        <v>160</v>
      </c>
    </row>
    <row r="104" spans="1:13" ht="16.350000000000001" customHeight="1">
      <c r="E104" s="119"/>
      <c r="G104" s="6" t="s">
        <v>170</v>
      </c>
      <c r="H104" s="8"/>
      <c r="I104" s="6" t="s">
        <v>32</v>
      </c>
      <c r="J104" s="1"/>
      <c r="K104" s="6" t="s">
        <v>170</v>
      </c>
      <c r="L104" s="8"/>
      <c r="M104" s="6" t="s">
        <v>32</v>
      </c>
    </row>
    <row r="105" spans="1:13" ht="16.5" customHeight="1">
      <c r="A105" s="80"/>
      <c r="E105" s="122"/>
      <c r="F105" s="74"/>
      <c r="G105" s="81" t="s">
        <v>142</v>
      </c>
      <c r="H105" s="81"/>
      <c r="I105" s="81" t="s">
        <v>125</v>
      </c>
      <c r="J105" s="74"/>
      <c r="K105" s="81" t="s">
        <v>142</v>
      </c>
      <c r="L105" s="81"/>
      <c r="M105" s="81" t="s">
        <v>125</v>
      </c>
    </row>
    <row r="106" spans="1:13" ht="16.5" customHeight="1">
      <c r="E106" s="123" t="s">
        <v>165</v>
      </c>
      <c r="F106" s="82"/>
      <c r="G106" s="83" t="s">
        <v>1</v>
      </c>
      <c r="H106" s="81"/>
      <c r="I106" s="83" t="s">
        <v>1</v>
      </c>
      <c r="J106" s="82"/>
      <c r="K106" s="83" t="s">
        <v>1</v>
      </c>
      <c r="L106" s="84"/>
      <c r="M106" s="83" t="s">
        <v>1</v>
      </c>
    </row>
    <row r="107" spans="1:13" ht="16.5" customHeight="1">
      <c r="A107" s="87"/>
      <c r="E107" s="124"/>
      <c r="F107" s="82"/>
      <c r="G107" s="101"/>
      <c r="H107" s="81"/>
      <c r="I107" s="84"/>
      <c r="J107" s="82"/>
      <c r="K107" s="101"/>
      <c r="L107" s="84"/>
      <c r="M107" s="84"/>
    </row>
    <row r="108" spans="1:13" ht="16.5" customHeight="1">
      <c r="A108" s="87" t="s">
        <v>70</v>
      </c>
      <c r="E108" s="124"/>
      <c r="F108" s="82"/>
      <c r="G108" s="101"/>
      <c r="H108" s="81"/>
      <c r="I108" s="84"/>
      <c r="J108" s="82"/>
      <c r="K108" s="101"/>
      <c r="L108" s="84"/>
      <c r="M108" s="84"/>
    </row>
    <row r="109" spans="1:13" ht="16.5" customHeight="1">
      <c r="E109" s="125"/>
      <c r="G109" s="102"/>
      <c r="H109" s="71"/>
      <c r="I109" s="71"/>
      <c r="K109" s="102"/>
      <c r="L109" s="71"/>
      <c r="M109" s="71"/>
    </row>
    <row r="110" spans="1:13" ht="16.5" customHeight="1">
      <c r="A110" s="69" t="s">
        <v>18</v>
      </c>
      <c r="E110" s="125"/>
      <c r="G110" s="102"/>
      <c r="H110" s="71"/>
      <c r="I110" s="71"/>
      <c r="K110" s="102"/>
      <c r="L110" s="71"/>
      <c r="M110" s="71"/>
    </row>
    <row r="111" spans="1:13" ht="16.5" customHeight="1">
      <c r="B111" s="69" t="s">
        <v>19</v>
      </c>
      <c r="E111" s="125"/>
      <c r="G111" s="102"/>
      <c r="H111" s="71"/>
      <c r="I111" s="71"/>
      <c r="K111" s="102"/>
      <c r="L111" s="71"/>
      <c r="M111" s="71"/>
    </row>
    <row r="112" spans="1:13" ht="16.5" customHeight="1">
      <c r="C112" s="69" t="s">
        <v>150</v>
      </c>
      <c r="E112" s="125"/>
      <c r="G112" s="102"/>
      <c r="H112" s="71"/>
      <c r="I112" s="71"/>
      <c r="K112" s="102"/>
      <c r="L112" s="71"/>
      <c r="M112" s="71"/>
    </row>
    <row r="113" spans="1:13" ht="16.5" customHeight="1" thickBot="1">
      <c r="D113" s="69" t="s">
        <v>151</v>
      </c>
      <c r="E113" s="125"/>
      <c r="G113" s="106">
        <v>2000000000</v>
      </c>
      <c r="H113" s="71"/>
      <c r="I113" s="107">
        <v>2000000000</v>
      </c>
      <c r="K113" s="106">
        <v>2000000000</v>
      </c>
      <c r="L113" s="71"/>
      <c r="M113" s="107">
        <v>2000000000</v>
      </c>
    </row>
    <row r="114" spans="1:13" ht="16.5" customHeight="1" thickTop="1">
      <c r="E114" s="125"/>
      <c r="G114" s="104"/>
      <c r="H114" s="71"/>
      <c r="I114" s="98"/>
      <c r="K114" s="104"/>
      <c r="L114" s="71"/>
      <c r="M114" s="98"/>
    </row>
    <row r="115" spans="1:13" ht="16.5" customHeight="1">
      <c r="A115" s="90"/>
      <c r="B115" s="69" t="s">
        <v>78</v>
      </c>
      <c r="C115" s="90"/>
      <c r="E115" s="125"/>
      <c r="G115" s="102"/>
      <c r="H115" s="71"/>
      <c r="I115" s="71"/>
      <c r="K115" s="102"/>
      <c r="L115" s="71"/>
      <c r="M115" s="71"/>
    </row>
    <row r="116" spans="1:13" ht="16.5" customHeight="1">
      <c r="A116" s="90"/>
      <c r="C116" s="69" t="s">
        <v>150</v>
      </c>
      <c r="E116" s="125"/>
      <c r="G116" s="102"/>
      <c r="H116" s="71"/>
      <c r="I116" s="71"/>
      <c r="K116" s="102"/>
      <c r="L116" s="71"/>
      <c r="M116" s="71"/>
    </row>
    <row r="117" spans="1:13" ht="16.5" customHeight="1">
      <c r="A117" s="90"/>
      <c r="D117" s="69" t="s">
        <v>152</v>
      </c>
      <c r="E117" s="125"/>
      <c r="G117" s="102">
        <v>2000000000</v>
      </c>
      <c r="H117" s="71"/>
      <c r="I117" s="71">
        <v>2000000000</v>
      </c>
      <c r="K117" s="102">
        <v>2000000000</v>
      </c>
      <c r="L117" s="71"/>
      <c r="M117" s="71">
        <v>2000000000</v>
      </c>
    </row>
    <row r="118" spans="1:13" ht="16.5" customHeight="1">
      <c r="A118" s="90" t="s">
        <v>98</v>
      </c>
      <c r="E118" s="125"/>
      <c r="G118" s="104">
        <v>1248938736</v>
      </c>
      <c r="H118" s="71"/>
      <c r="I118" s="98">
        <v>1248938736</v>
      </c>
      <c r="J118" s="79"/>
      <c r="K118" s="89">
        <v>1248938736</v>
      </c>
      <c r="L118" s="78"/>
      <c r="M118" s="78">
        <v>1248938736</v>
      </c>
    </row>
    <row r="119" spans="1:13" ht="16.5" customHeight="1">
      <c r="A119" s="90" t="s">
        <v>99</v>
      </c>
      <c r="E119" s="125"/>
      <c r="G119" s="102"/>
      <c r="H119" s="71"/>
      <c r="I119" s="71"/>
      <c r="K119" s="102"/>
      <c r="L119" s="71"/>
      <c r="M119" s="71"/>
    </row>
    <row r="120" spans="1:13" ht="16.5" customHeight="1">
      <c r="A120" s="90"/>
      <c r="B120" s="69" t="s">
        <v>100</v>
      </c>
      <c r="E120" s="125"/>
      <c r="G120" s="104">
        <v>94712575</v>
      </c>
      <c r="H120" s="71"/>
      <c r="I120" s="98">
        <v>94712575</v>
      </c>
      <c r="K120" s="91">
        <v>0</v>
      </c>
      <c r="L120" s="71"/>
      <c r="M120" s="72">
        <v>0</v>
      </c>
    </row>
    <row r="121" spans="1:13" ht="16.5" customHeight="1">
      <c r="A121" s="70" t="s">
        <v>20</v>
      </c>
      <c r="E121" s="125"/>
      <c r="G121" s="102"/>
      <c r="H121" s="71"/>
      <c r="I121" s="71"/>
      <c r="K121" s="102"/>
      <c r="L121" s="71"/>
      <c r="M121" s="71"/>
    </row>
    <row r="122" spans="1:13" ht="16.5" customHeight="1">
      <c r="A122" s="70"/>
      <c r="B122" s="69" t="s">
        <v>128</v>
      </c>
      <c r="G122" s="105"/>
      <c r="K122" s="105"/>
    </row>
    <row r="123" spans="1:13" ht="16.5" customHeight="1">
      <c r="A123" s="70"/>
      <c r="C123" s="69" t="s">
        <v>129</v>
      </c>
      <c r="E123" s="125">
        <v>21</v>
      </c>
      <c r="G123" s="102">
        <v>110350000</v>
      </c>
      <c r="H123" s="71"/>
      <c r="I123" s="71">
        <v>110350000</v>
      </c>
      <c r="K123" s="102">
        <v>110350000</v>
      </c>
      <c r="L123" s="71"/>
      <c r="M123" s="71">
        <v>110350000</v>
      </c>
    </row>
    <row r="124" spans="1:13" ht="16.5" customHeight="1">
      <c r="B124" s="69" t="s">
        <v>21</v>
      </c>
      <c r="E124" s="125"/>
      <c r="G124" s="91">
        <v>379367851</v>
      </c>
      <c r="H124" s="98"/>
      <c r="I124" s="98">
        <v>423929843</v>
      </c>
      <c r="J124" s="100"/>
      <c r="K124" s="91">
        <v>246864086</v>
      </c>
      <c r="L124" s="98"/>
      <c r="M124" s="72">
        <v>351871554</v>
      </c>
    </row>
    <row r="125" spans="1:13" ht="16.5" customHeight="1">
      <c r="A125" s="69" t="s">
        <v>118</v>
      </c>
      <c r="E125" s="125"/>
      <c r="G125" s="92">
        <v>-3686432</v>
      </c>
      <c r="H125" s="98"/>
      <c r="I125" s="77">
        <v>-7665932</v>
      </c>
      <c r="K125" s="92">
        <v>0</v>
      </c>
      <c r="L125" s="98"/>
      <c r="M125" s="93">
        <v>0</v>
      </c>
    </row>
    <row r="126" spans="1:13" ht="16.5" customHeight="1">
      <c r="E126" s="125"/>
      <c r="G126" s="91"/>
      <c r="H126" s="98"/>
      <c r="I126" s="98"/>
      <c r="K126" s="91"/>
      <c r="L126" s="98"/>
      <c r="M126" s="72"/>
    </row>
    <row r="127" spans="1:13" ht="16.5" customHeight="1">
      <c r="A127" s="74" t="s">
        <v>153</v>
      </c>
      <c r="E127" s="125"/>
      <c r="G127" s="105"/>
      <c r="K127" s="105"/>
    </row>
    <row r="128" spans="1:13" ht="16.5" customHeight="1">
      <c r="A128" s="74"/>
      <c r="B128" s="74" t="s">
        <v>154</v>
      </c>
      <c r="E128" s="125"/>
      <c r="G128" s="104">
        <f>SUM(G117:G125)</f>
        <v>3829682730</v>
      </c>
      <c r="H128" s="98"/>
      <c r="I128" s="98">
        <f>SUM(I117:I125)</f>
        <v>3870265222</v>
      </c>
      <c r="K128" s="104">
        <f>SUM(K117:K125)</f>
        <v>3606152822</v>
      </c>
      <c r="L128" s="98"/>
      <c r="M128" s="98">
        <f>SUM(M117:M125)</f>
        <v>3711160290</v>
      </c>
    </row>
    <row r="129" spans="1:13" ht="16.5" customHeight="1">
      <c r="B129" s="69" t="s">
        <v>65</v>
      </c>
      <c r="E129" s="125"/>
      <c r="G129" s="92">
        <v>-1044869</v>
      </c>
      <c r="H129" s="98"/>
      <c r="I129" s="77">
        <v>-390043</v>
      </c>
      <c r="K129" s="92">
        <v>0</v>
      </c>
      <c r="L129" s="98"/>
      <c r="M129" s="93">
        <v>0</v>
      </c>
    </row>
    <row r="130" spans="1:13" ht="16.5" customHeight="1">
      <c r="A130" s="74"/>
      <c r="E130" s="125"/>
      <c r="G130" s="104"/>
      <c r="H130" s="98"/>
      <c r="I130" s="98"/>
      <c r="K130" s="91"/>
      <c r="L130" s="98"/>
      <c r="M130" s="72"/>
    </row>
    <row r="131" spans="1:13" ht="16.5" customHeight="1">
      <c r="A131" s="74" t="s">
        <v>52</v>
      </c>
      <c r="E131" s="125"/>
      <c r="G131" s="103">
        <f>SUM(G128:G129)</f>
        <v>3828637861</v>
      </c>
      <c r="H131" s="98"/>
      <c r="I131" s="77">
        <f>SUM(I128:I129)</f>
        <v>3869875179</v>
      </c>
      <c r="K131" s="103">
        <f>SUM(K128:K129)</f>
        <v>3606152822</v>
      </c>
      <c r="L131" s="98"/>
      <c r="M131" s="77">
        <f>SUM(M128:M129)</f>
        <v>3711160290</v>
      </c>
    </row>
    <row r="132" spans="1:13" ht="16.5" customHeight="1">
      <c r="A132" s="74"/>
      <c r="E132" s="125"/>
      <c r="G132" s="104"/>
      <c r="H132" s="98"/>
      <c r="I132" s="98"/>
      <c r="K132" s="104"/>
      <c r="L132" s="98"/>
      <c r="M132" s="98"/>
    </row>
    <row r="133" spans="1:13" ht="16.5" customHeight="1" thickBot="1">
      <c r="A133" s="74" t="s">
        <v>71</v>
      </c>
      <c r="B133" s="74"/>
      <c r="E133" s="119"/>
      <c r="G133" s="106">
        <f>+G131+G87</f>
        <v>4579361412</v>
      </c>
      <c r="H133" s="98"/>
      <c r="I133" s="107">
        <f>+I131+I87</f>
        <v>4412314421</v>
      </c>
      <c r="K133" s="106">
        <f>+K131+K87</f>
        <v>4108832380</v>
      </c>
      <c r="L133" s="98"/>
      <c r="M133" s="107">
        <f>+M131+M87</f>
        <v>4063261332</v>
      </c>
    </row>
    <row r="134" spans="1:13" ht="16.5" customHeight="1" thickTop="1">
      <c r="A134" s="74"/>
      <c r="B134" s="74"/>
      <c r="E134" s="119"/>
      <c r="G134" s="98"/>
      <c r="H134" s="98"/>
      <c r="I134" s="98"/>
      <c r="K134" s="98"/>
      <c r="L134" s="98"/>
      <c r="M134" s="98"/>
    </row>
    <row r="135" spans="1:13" ht="16.5" customHeight="1">
      <c r="A135" s="74"/>
      <c r="B135" s="74"/>
      <c r="E135" s="119"/>
      <c r="G135" s="146"/>
      <c r="H135" s="146"/>
      <c r="I135" s="146">
        <f>I133-I42</f>
        <v>0</v>
      </c>
      <c r="J135" s="147"/>
      <c r="K135" s="146">
        <f>K133-K42</f>
        <v>0</v>
      </c>
      <c r="L135" s="146"/>
      <c r="M135" s="146">
        <f>M133-M42</f>
        <v>0</v>
      </c>
    </row>
    <row r="136" spans="1:13" ht="16.5" customHeight="1">
      <c r="A136" s="74"/>
      <c r="B136" s="74"/>
      <c r="E136" s="152"/>
      <c r="G136" s="146"/>
      <c r="H136" s="146"/>
      <c r="I136" s="146"/>
      <c r="J136" s="147"/>
      <c r="K136" s="146"/>
      <c r="L136" s="146"/>
      <c r="M136" s="146"/>
    </row>
    <row r="137" spans="1:13" ht="16.5" customHeight="1">
      <c r="A137" s="74"/>
      <c r="B137" s="74"/>
      <c r="E137" s="119"/>
      <c r="G137" s="98"/>
      <c r="H137" s="98"/>
      <c r="I137" s="98"/>
      <c r="K137" s="98"/>
      <c r="L137" s="98"/>
      <c r="M137" s="98"/>
    </row>
    <row r="138" spans="1:13" ht="16.5" customHeight="1">
      <c r="A138" s="74"/>
      <c r="B138" s="74"/>
      <c r="E138" s="150"/>
      <c r="G138" s="98"/>
      <c r="H138" s="98"/>
      <c r="I138" s="98"/>
      <c r="K138" s="98"/>
      <c r="L138" s="98"/>
      <c r="M138" s="98"/>
    </row>
    <row r="139" spans="1:13" ht="16.5" customHeight="1">
      <c r="A139" s="74"/>
      <c r="B139" s="74"/>
      <c r="E139" s="119"/>
      <c r="G139" s="98"/>
      <c r="H139" s="98"/>
      <c r="I139" s="98"/>
      <c r="K139" s="98"/>
      <c r="L139" s="98"/>
      <c r="M139" s="98"/>
    </row>
    <row r="140" spans="1:13" ht="16.5" customHeight="1">
      <c r="A140" s="74"/>
      <c r="B140" s="74"/>
      <c r="E140" s="119"/>
      <c r="G140" s="98"/>
      <c r="H140" s="98"/>
      <c r="I140" s="98"/>
      <c r="K140" s="98"/>
      <c r="L140" s="98"/>
      <c r="M140" s="98"/>
    </row>
    <row r="141" spans="1:13" ht="18.75" customHeight="1">
      <c r="A141" s="74"/>
      <c r="B141" s="74"/>
      <c r="E141" s="119"/>
      <c r="G141" s="98"/>
      <c r="H141" s="98"/>
      <c r="I141" s="98"/>
      <c r="K141" s="98"/>
      <c r="L141" s="98"/>
      <c r="M141" s="98"/>
    </row>
    <row r="142" spans="1:13" ht="21.95" customHeight="1">
      <c r="A142" s="76" t="str">
        <f>A48</f>
        <v>The accompanying notes are an integral part of these consolidated and company financial statements.</v>
      </c>
      <c r="B142" s="76"/>
      <c r="C142" s="76"/>
      <c r="D142" s="76"/>
      <c r="E142" s="121"/>
      <c r="F142" s="76"/>
      <c r="G142" s="108"/>
      <c r="H142" s="108"/>
      <c r="I142" s="108"/>
      <c r="J142" s="108"/>
      <c r="K142" s="108"/>
      <c r="L142" s="108"/>
      <c r="M142" s="108"/>
    </row>
  </sheetData>
  <mergeCells count="13">
    <mergeCell ref="G54:I54"/>
    <mergeCell ref="K54:M54"/>
    <mergeCell ref="G6:I6"/>
    <mergeCell ref="K6:M6"/>
    <mergeCell ref="G7:I7"/>
    <mergeCell ref="K7:M7"/>
    <mergeCell ref="A46:M46"/>
    <mergeCell ref="G55:I55"/>
    <mergeCell ref="K55:M55"/>
    <mergeCell ref="G101:I101"/>
    <mergeCell ref="K101:M101"/>
    <mergeCell ref="G102:I102"/>
    <mergeCell ref="K102:M102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48" max="12" man="1"/>
    <brk id="95" max="12" man="1"/>
  </rowBreaks>
  <ignoredErrors>
    <ignoredError sqref="E35" twoDigitTextYear="1"/>
    <ignoredError sqref="G58:M58 G10:M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7"/>
  <sheetViews>
    <sheetView topLeftCell="A31" zoomScaleNormal="100" zoomScaleSheetLayoutView="130" workbookViewId="0">
      <selection activeCell="D38" sqref="D38"/>
    </sheetView>
  </sheetViews>
  <sheetFormatPr defaultColWidth="9.42578125" defaultRowHeight="16.350000000000001" customHeight="1"/>
  <cols>
    <col min="1" max="3" width="1.5703125" style="8" customWidth="1"/>
    <col min="4" max="4" width="39.140625" style="8" customWidth="1"/>
    <col min="5" max="5" width="4.5703125" style="8" customWidth="1"/>
    <col min="6" max="6" width="1" style="8" customWidth="1"/>
    <col min="7" max="7" width="10.5703125" style="1" customWidth="1"/>
    <col min="8" max="8" width="1" style="1" customWidth="1"/>
    <col min="9" max="9" width="10.5703125" style="1" customWidth="1"/>
    <col min="10" max="10" width="1" style="1" customWidth="1"/>
    <col min="11" max="11" width="10.5703125" style="1" customWidth="1"/>
    <col min="12" max="12" width="1" style="1" customWidth="1"/>
    <col min="13" max="13" width="10.5703125" style="1" customWidth="1"/>
    <col min="14" max="16384" width="9.42578125" style="8"/>
  </cols>
  <sheetData>
    <row r="1" spans="1:13" ht="16.350000000000001" customHeight="1">
      <c r="A1" s="36" t="s">
        <v>130</v>
      </c>
      <c r="E1" s="73"/>
    </row>
    <row r="2" spans="1:13" ht="16.350000000000001" customHeight="1">
      <c r="A2" s="36" t="s">
        <v>137</v>
      </c>
      <c r="E2" s="73"/>
    </row>
    <row r="3" spans="1:13" ht="16.350000000000001" customHeight="1">
      <c r="A3" s="75" t="s">
        <v>171</v>
      </c>
      <c r="B3" s="3"/>
      <c r="C3" s="3"/>
      <c r="D3" s="3"/>
      <c r="E3" s="4"/>
      <c r="F3" s="3"/>
      <c r="G3" s="5"/>
      <c r="H3" s="5"/>
      <c r="I3" s="5"/>
      <c r="J3" s="5"/>
      <c r="K3" s="5"/>
      <c r="L3" s="5"/>
      <c r="M3" s="5"/>
    </row>
    <row r="4" spans="1:13" ht="9.75" customHeight="1">
      <c r="A4" s="10"/>
      <c r="B4" s="11"/>
      <c r="C4" s="11"/>
      <c r="D4" s="11"/>
      <c r="E4" s="12"/>
      <c r="F4" s="11"/>
      <c r="G4" s="9"/>
      <c r="H4" s="9"/>
      <c r="I4" s="9"/>
      <c r="J4" s="9"/>
      <c r="K4" s="9"/>
      <c r="L4" s="9"/>
      <c r="M4" s="9"/>
    </row>
    <row r="5" spans="1:13" ht="9.75" customHeight="1">
      <c r="E5" s="7"/>
      <c r="F5" s="36"/>
      <c r="G5" s="6"/>
      <c r="H5" s="6"/>
      <c r="I5" s="6"/>
      <c r="J5" s="6"/>
      <c r="K5" s="6"/>
      <c r="L5" s="6"/>
      <c r="M5" s="6"/>
    </row>
    <row r="6" spans="1:13" s="154" customFormat="1" ht="14.1" customHeight="1">
      <c r="A6" s="56"/>
      <c r="B6" s="55"/>
      <c r="C6" s="55"/>
      <c r="D6" s="55"/>
      <c r="E6" s="54"/>
      <c r="F6" s="55"/>
      <c r="G6" s="244" t="s">
        <v>45</v>
      </c>
      <c r="H6" s="244"/>
      <c r="I6" s="244"/>
      <c r="J6" s="49"/>
      <c r="K6" s="244" t="s">
        <v>68</v>
      </c>
      <c r="L6" s="244"/>
      <c r="M6" s="244"/>
    </row>
    <row r="7" spans="1:13" s="154" customFormat="1" ht="14.1" customHeight="1">
      <c r="A7" s="56"/>
      <c r="B7" s="55"/>
      <c r="C7" s="55"/>
      <c r="D7" s="55"/>
      <c r="E7" s="54"/>
      <c r="F7" s="55"/>
      <c r="G7" s="245" t="s">
        <v>46</v>
      </c>
      <c r="H7" s="245"/>
      <c r="I7" s="245"/>
      <c r="J7" s="49"/>
      <c r="K7" s="245" t="s">
        <v>46</v>
      </c>
      <c r="L7" s="245"/>
      <c r="M7" s="245"/>
    </row>
    <row r="8" spans="1:13" s="154" customFormat="1" ht="14.1" customHeight="1">
      <c r="E8" s="161"/>
      <c r="G8" s="49" t="s">
        <v>47</v>
      </c>
      <c r="H8" s="49"/>
      <c r="I8" s="49" t="s">
        <v>47</v>
      </c>
      <c r="J8" s="41"/>
      <c r="K8" s="49" t="s">
        <v>47</v>
      </c>
      <c r="L8" s="49"/>
      <c r="M8" s="49" t="s">
        <v>47</v>
      </c>
    </row>
    <row r="9" spans="1:13" s="154" customFormat="1" ht="14.1" customHeight="1">
      <c r="E9" s="50"/>
      <c r="F9" s="48"/>
      <c r="G9" s="49" t="s">
        <v>170</v>
      </c>
      <c r="H9" s="49"/>
      <c r="I9" s="49" t="s">
        <v>170</v>
      </c>
      <c r="J9" s="49"/>
      <c r="K9" s="49" t="s">
        <v>170</v>
      </c>
      <c r="L9" s="49"/>
      <c r="M9" s="49" t="s">
        <v>170</v>
      </c>
    </row>
    <row r="10" spans="1:13" s="154" customFormat="1" ht="14.1" customHeight="1">
      <c r="E10" s="161"/>
      <c r="G10" s="49" t="s">
        <v>142</v>
      </c>
      <c r="H10" s="49"/>
      <c r="I10" s="49" t="s">
        <v>125</v>
      </c>
      <c r="J10" s="48"/>
      <c r="K10" s="49" t="s">
        <v>142</v>
      </c>
      <c r="L10" s="49"/>
      <c r="M10" s="49" t="s">
        <v>125</v>
      </c>
    </row>
    <row r="11" spans="1:13" s="154" customFormat="1" ht="14.1" customHeight="1">
      <c r="E11" s="240" t="s">
        <v>165</v>
      </c>
      <c r="F11" s="48"/>
      <c r="G11" s="40" t="s">
        <v>1</v>
      </c>
      <c r="H11" s="49"/>
      <c r="I11" s="40" t="s">
        <v>1</v>
      </c>
      <c r="J11" s="57"/>
      <c r="K11" s="40" t="s">
        <v>1</v>
      </c>
      <c r="L11" s="49"/>
      <c r="M11" s="40" t="s">
        <v>1</v>
      </c>
    </row>
    <row r="12" spans="1:13" s="154" customFormat="1" ht="6" customHeight="1">
      <c r="E12" s="227"/>
      <c r="G12" s="109"/>
      <c r="H12" s="46"/>
      <c r="I12" s="44"/>
      <c r="J12" s="46"/>
      <c r="K12" s="109"/>
      <c r="L12" s="46"/>
      <c r="M12" s="44"/>
    </row>
    <row r="13" spans="1:13" s="154" customFormat="1" ht="14.1" customHeight="1">
      <c r="A13" s="154" t="s">
        <v>120</v>
      </c>
      <c r="E13" s="227"/>
      <c r="G13" s="109">
        <v>698971707</v>
      </c>
      <c r="H13" s="46"/>
      <c r="I13" s="168">
        <v>677376977</v>
      </c>
      <c r="J13" s="165"/>
      <c r="K13" s="176">
        <v>464473146</v>
      </c>
      <c r="L13" s="166"/>
      <c r="M13" s="168">
        <v>505997585</v>
      </c>
    </row>
    <row r="14" spans="1:13" s="154" customFormat="1" ht="14.1" customHeight="1">
      <c r="A14" s="154" t="s">
        <v>103</v>
      </c>
      <c r="E14" s="227"/>
      <c r="G14" s="110">
        <v>2084746</v>
      </c>
      <c r="H14" s="46"/>
      <c r="I14" s="172">
        <v>18086862</v>
      </c>
      <c r="J14" s="165"/>
      <c r="K14" s="177">
        <v>0</v>
      </c>
      <c r="L14" s="166"/>
      <c r="M14" s="172">
        <v>0</v>
      </c>
    </row>
    <row r="15" spans="1:13" s="154" customFormat="1" ht="6" customHeight="1">
      <c r="E15" s="227"/>
      <c r="G15" s="109"/>
      <c r="H15" s="46"/>
      <c r="I15" s="44"/>
      <c r="J15" s="46"/>
      <c r="K15" s="109"/>
      <c r="L15" s="46"/>
      <c r="M15" s="44"/>
    </row>
    <row r="16" spans="1:13" s="154" customFormat="1" ht="14.1" customHeight="1">
      <c r="A16" s="48" t="s">
        <v>105</v>
      </c>
      <c r="E16" s="227"/>
      <c r="G16" s="110">
        <f>SUM(G13:G14)</f>
        <v>701056453</v>
      </c>
      <c r="H16" s="46"/>
      <c r="I16" s="53">
        <f>SUM(I13:I14)</f>
        <v>695463839</v>
      </c>
      <c r="J16" s="46"/>
      <c r="K16" s="110">
        <f>SUM(K13:K14)</f>
        <v>464473146</v>
      </c>
      <c r="L16" s="46"/>
      <c r="M16" s="53">
        <f>SUM(M13:M14)</f>
        <v>505997585</v>
      </c>
    </row>
    <row r="17" spans="1:13" s="154" customFormat="1" ht="6" customHeight="1">
      <c r="A17" s="48"/>
      <c r="E17" s="161"/>
      <c r="G17" s="109"/>
      <c r="H17" s="42"/>
      <c r="I17" s="44"/>
      <c r="J17" s="42"/>
      <c r="K17" s="109"/>
      <c r="L17" s="42"/>
      <c r="M17" s="44"/>
    </row>
    <row r="18" spans="1:13" s="154" customFormat="1" ht="14.1" customHeight="1">
      <c r="A18" s="154" t="s">
        <v>113</v>
      </c>
      <c r="E18" s="161"/>
      <c r="G18" s="109">
        <v>-405142177</v>
      </c>
      <c r="H18" s="46"/>
      <c r="I18" s="168">
        <v>-387259470</v>
      </c>
      <c r="J18" s="165"/>
      <c r="K18" s="178">
        <v>-296632364</v>
      </c>
      <c r="L18" s="166"/>
      <c r="M18" s="168">
        <v>-314048694</v>
      </c>
    </row>
    <row r="19" spans="1:13" s="154" customFormat="1" ht="14.1" customHeight="1">
      <c r="A19" s="154" t="s">
        <v>106</v>
      </c>
      <c r="E19" s="161"/>
      <c r="G19" s="110">
        <v>-14389584</v>
      </c>
      <c r="H19" s="46"/>
      <c r="I19" s="172">
        <v>-27752066</v>
      </c>
      <c r="J19" s="165"/>
      <c r="K19" s="177">
        <v>0</v>
      </c>
      <c r="L19" s="166"/>
      <c r="M19" s="172">
        <v>0</v>
      </c>
    </row>
    <row r="20" spans="1:13" s="154" customFormat="1" ht="6" customHeight="1">
      <c r="E20" s="161"/>
      <c r="G20" s="109"/>
      <c r="H20" s="42"/>
      <c r="I20" s="44"/>
      <c r="J20" s="42"/>
      <c r="K20" s="109"/>
      <c r="L20" s="42"/>
      <c r="M20" s="44"/>
    </row>
    <row r="21" spans="1:13" s="154" customFormat="1" ht="14.1" customHeight="1">
      <c r="A21" s="48" t="s">
        <v>107</v>
      </c>
      <c r="G21" s="110">
        <f>SUM(G18:G19)</f>
        <v>-419531761</v>
      </c>
      <c r="I21" s="53">
        <f>SUM(I18:I19)</f>
        <v>-415011536</v>
      </c>
      <c r="K21" s="110">
        <f>SUM(K18:K19)</f>
        <v>-296632364</v>
      </c>
      <c r="M21" s="53">
        <f>SUM(M18:M19)</f>
        <v>-314048694</v>
      </c>
    </row>
    <row r="22" spans="1:13" s="154" customFormat="1" ht="6" customHeight="1">
      <c r="A22" s="56"/>
      <c r="B22" s="55"/>
      <c r="C22" s="55"/>
      <c r="D22" s="55"/>
      <c r="E22" s="54"/>
      <c r="F22" s="55"/>
      <c r="G22" s="111"/>
      <c r="H22" s="42"/>
      <c r="I22" s="46"/>
      <c r="J22" s="42"/>
      <c r="K22" s="111"/>
      <c r="L22" s="42"/>
      <c r="M22" s="46"/>
    </row>
    <row r="23" spans="1:13" s="154" customFormat="1" ht="14.1" customHeight="1">
      <c r="A23" s="48" t="s">
        <v>22</v>
      </c>
      <c r="E23" s="161"/>
      <c r="G23" s="111">
        <f>G16+G21</f>
        <v>281524692</v>
      </c>
      <c r="H23" s="46"/>
      <c r="I23" s="46">
        <f>I16+I21</f>
        <v>280452303</v>
      </c>
      <c r="J23" s="46"/>
      <c r="K23" s="111">
        <f>K16+K21</f>
        <v>167840782</v>
      </c>
      <c r="L23" s="46"/>
      <c r="M23" s="46">
        <f>M16+M21</f>
        <v>191948891</v>
      </c>
    </row>
    <row r="24" spans="1:13" s="154" customFormat="1" ht="14.1" customHeight="1">
      <c r="A24" s="171" t="s">
        <v>172</v>
      </c>
      <c r="B24" s="171"/>
      <c r="C24" s="171"/>
      <c r="D24" s="171"/>
      <c r="E24" s="161"/>
      <c r="G24" s="109">
        <v>0</v>
      </c>
      <c r="H24" s="42"/>
      <c r="I24" s="165">
        <v>0</v>
      </c>
      <c r="J24" s="165"/>
      <c r="K24" s="179">
        <v>0</v>
      </c>
      <c r="L24" s="165"/>
      <c r="M24" s="165">
        <v>65785029</v>
      </c>
    </row>
    <row r="25" spans="1:13" s="154" customFormat="1" ht="14.1" customHeight="1">
      <c r="A25" s="171" t="s">
        <v>51</v>
      </c>
      <c r="B25" s="171"/>
      <c r="C25" s="171"/>
      <c r="D25" s="171"/>
      <c r="E25" s="161"/>
      <c r="G25" s="109">
        <v>0</v>
      </c>
      <c r="H25" s="44"/>
      <c r="I25" s="168">
        <v>200862</v>
      </c>
      <c r="J25" s="169"/>
      <c r="K25" s="179">
        <v>14386486</v>
      </c>
      <c r="L25" s="169"/>
      <c r="M25" s="168">
        <v>10982066</v>
      </c>
    </row>
    <row r="26" spans="1:13" s="154" customFormat="1" ht="14.1" customHeight="1">
      <c r="A26" s="171" t="s">
        <v>23</v>
      </c>
      <c r="B26" s="171"/>
      <c r="C26" s="171"/>
      <c r="D26" s="171"/>
      <c r="E26" s="161"/>
      <c r="G26" s="109">
        <v>-38225158</v>
      </c>
      <c r="H26" s="44"/>
      <c r="I26" s="168">
        <v>-46214061</v>
      </c>
      <c r="J26" s="168"/>
      <c r="K26" s="178">
        <v>-26209853</v>
      </c>
      <c r="L26" s="168"/>
      <c r="M26" s="175">
        <v>-33210062</v>
      </c>
    </row>
    <row r="27" spans="1:13" s="154" customFormat="1" ht="14.1" customHeight="1">
      <c r="A27" s="171" t="s">
        <v>24</v>
      </c>
      <c r="B27" s="171"/>
      <c r="C27" s="171"/>
      <c r="D27" s="171"/>
      <c r="E27" s="161"/>
      <c r="G27" s="109">
        <v>-107185612</v>
      </c>
      <c r="H27" s="44"/>
      <c r="I27" s="168">
        <v>-136175172</v>
      </c>
      <c r="J27" s="168"/>
      <c r="K27" s="178">
        <v>-69254281</v>
      </c>
      <c r="L27" s="168"/>
      <c r="M27" s="168">
        <v>-80928008</v>
      </c>
    </row>
    <row r="28" spans="1:13" s="154" customFormat="1" ht="14.1" customHeight="1">
      <c r="A28" s="171" t="s">
        <v>239</v>
      </c>
      <c r="B28" s="171"/>
      <c r="C28" s="171"/>
      <c r="D28" s="171"/>
      <c r="E28" s="227"/>
      <c r="G28" s="109">
        <v>2502901</v>
      </c>
      <c r="H28" s="44"/>
      <c r="I28" s="168">
        <v>0</v>
      </c>
      <c r="J28" s="168"/>
      <c r="K28" s="178">
        <v>2164666</v>
      </c>
      <c r="L28" s="168"/>
      <c r="M28" s="168">
        <v>0</v>
      </c>
    </row>
    <row r="29" spans="1:13" s="154" customFormat="1" ht="14.1" customHeight="1">
      <c r="A29" s="171" t="s">
        <v>25</v>
      </c>
      <c r="B29" s="171"/>
      <c r="C29" s="171"/>
      <c r="D29" s="171"/>
      <c r="E29" s="161"/>
      <c r="G29" s="110">
        <v>-4283684</v>
      </c>
      <c r="H29" s="46"/>
      <c r="I29" s="172">
        <v>-7519819</v>
      </c>
      <c r="J29" s="165"/>
      <c r="K29" s="180">
        <v>-2201353</v>
      </c>
      <c r="L29" s="165"/>
      <c r="M29" s="172">
        <v>-5049334</v>
      </c>
    </row>
    <row r="30" spans="1:13" s="154" customFormat="1" ht="6" customHeight="1">
      <c r="E30" s="161"/>
      <c r="G30" s="112"/>
      <c r="H30" s="46"/>
      <c r="I30" s="58"/>
      <c r="J30" s="46"/>
      <c r="K30" s="112"/>
      <c r="L30" s="46"/>
      <c r="M30" s="58"/>
    </row>
    <row r="31" spans="1:13" s="154" customFormat="1" ht="14.1" customHeight="1">
      <c r="A31" s="48" t="s">
        <v>30</v>
      </c>
      <c r="E31" s="161"/>
      <c r="G31" s="112">
        <f>SUM(G23:G29)</f>
        <v>134333139</v>
      </c>
      <c r="H31" s="46"/>
      <c r="I31" s="58">
        <f>SUM(I23:I29)</f>
        <v>90744113</v>
      </c>
      <c r="J31" s="46"/>
      <c r="K31" s="112">
        <f>SUM(K23:K29)</f>
        <v>86726447</v>
      </c>
      <c r="L31" s="46"/>
      <c r="M31" s="58">
        <f>SUM(M23:M29)</f>
        <v>149528582</v>
      </c>
    </row>
    <row r="32" spans="1:13" s="154" customFormat="1" ht="14.1" customHeight="1">
      <c r="A32" s="154" t="s">
        <v>26</v>
      </c>
      <c r="E32" s="161"/>
      <c r="G32" s="110">
        <v>-25653156</v>
      </c>
      <c r="H32" s="42"/>
      <c r="I32" s="172">
        <v>-30827550</v>
      </c>
      <c r="J32" s="169"/>
      <c r="K32" s="167">
        <v>-15387712</v>
      </c>
      <c r="L32" s="169"/>
      <c r="M32" s="172">
        <v>-29317240</v>
      </c>
    </row>
    <row r="33" spans="1:13" s="154" customFormat="1" ht="6" customHeight="1">
      <c r="E33" s="161"/>
      <c r="G33" s="113"/>
      <c r="H33" s="46"/>
      <c r="I33" s="42"/>
      <c r="J33" s="46"/>
      <c r="K33" s="113"/>
      <c r="L33" s="46"/>
      <c r="M33" s="42"/>
    </row>
    <row r="34" spans="1:13" s="55" customFormat="1" ht="14.1" customHeight="1" thickBot="1">
      <c r="A34" s="56" t="s">
        <v>73</v>
      </c>
      <c r="E34" s="54"/>
      <c r="G34" s="114">
        <f>SUM(G30:G32)</f>
        <v>108679983</v>
      </c>
      <c r="H34" s="42"/>
      <c r="I34" s="59">
        <f>SUM(I30:I32)</f>
        <v>59916563</v>
      </c>
      <c r="J34" s="42"/>
      <c r="K34" s="114">
        <f>SUM(K30:K32)</f>
        <v>71338735</v>
      </c>
      <c r="L34" s="42"/>
      <c r="M34" s="59">
        <f>SUM(M30:M32)</f>
        <v>120211342</v>
      </c>
    </row>
    <row r="35" spans="1:13" s="154" customFormat="1" ht="14.1" customHeight="1" thickTop="1">
      <c r="A35" s="56"/>
      <c r="B35" s="55"/>
      <c r="C35" s="55"/>
      <c r="D35" s="55"/>
      <c r="E35" s="54"/>
      <c r="F35" s="55"/>
      <c r="G35" s="111"/>
      <c r="H35" s="42"/>
      <c r="I35" s="46"/>
      <c r="J35" s="42"/>
      <c r="K35" s="111"/>
      <c r="L35" s="42"/>
      <c r="M35" s="46"/>
    </row>
    <row r="36" spans="1:13" s="154" customFormat="1" ht="14.1" customHeight="1">
      <c r="A36" s="48" t="s">
        <v>59</v>
      </c>
      <c r="E36" s="161"/>
      <c r="G36" s="111"/>
      <c r="H36" s="46"/>
      <c r="I36" s="46"/>
      <c r="J36" s="46"/>
      <c r="K36" s="111"/>
      <c r="L36" s="46"/>
      <c r="M36" s="46"/>
    </row>
    <row r="37" spans="1:13" s="154" customFormat="1" ht="14.1" customHeight="1">
      <c r="A37" s="60" t="s">
        <v>114</v>
      </c>
      <c r="E37" s="161"/>
      <c r="G37" s="111"/>
      <c r="H37" s="46"/>
      <c r="I37" s="46"/>
      <c r="J37" s="46"/>
      <c r="K37" s="111"/>
      <c r="L37" s="46"/>
      <c r="M37" s="46"/>
    </row>
    <row r="38" spans="1:13" s="154" customFormat="1" ht="14.1" customHeight="1">
      <c r="B38" s="154" t="s">
        <v>61</v>
      </c>
      <c r="E38" s="54"/>
      <c r="F38" s="55"/>
      <c r="G38" s="110">
        <v>8399405</v>
      </c>
      <c r="H38" s="42"/>
      <c r="I38" s="172">
        <v>-4036688</v>
      </c>
      <c r="J38" s="169"/>
      <c r="K38" s="167">
        <v>0</v>
      </c>
      <c r="L38" s="169"/>
      <c r="M38" s="174">
        <v>0</v>
      </c>
    </row>
    <row r="39" spans="1:13" s="154" customFormat="1" ht="6" customHeight="1">
      <c r="E39" s="54"/>
      <c r="F39" s="55"/>
      <c r="G39" s="109"/>
      <c r="H39" s="42"/>
      <c r="I39" s="44"/>
      <c r="J39" s="42"/>
      <c r="K39" s="113"/>
      <c r="L39" s="42"/>
      <c r="M39" s="42"/>
    </row>
    <row r="40" spans="1:13" s="154" customFormat="1" ht="14.1" customHeight="1">
      <c r="B40" s="154" t="s">
        <v>62</v>
      </c>
      <c r="E40" s="54"/>
      <c r="F40" s="55"/>
      <c r="G40" s="111"/>
      <c r="H40" s="42"/>
      <c r="I40" s="46"/>
      <c r="J40" s="42"/>
      <c r="K40" s="111"/>
      <c r="L40" s="42"/>
      <c r="M40" s="46"/>
    </row>
    <row r="41" spans="1:13" s="154" customFormat="1" ht="14.1" customHeight="1">
      <c r="C41" s="154" t="s">
        <v>60</v>
      </c>
      <c r="E41" s="54"/>
      <c r="F41" s="55"/>
      <c r="G41" s="115">
        <f>SUM(G38:G40)</f>
        <v>8399405</v>
      </c>
      <c r="H41" s="42"/>
      <c r="I41" s="43">
        <f>SUM(I38:I40)</f>
        <v>-4036688</v>
      </c>
      <c r="J41" s="42"/>
      <c r="K41" s="115">
        <f>SUM(K38:K40)</f>
        <v>0</v>
      </c>
      <c r="L41" s="42"/>
      <c r="M41" s="43">
        <f>SUM(M38:M40)</f>
        <v>0</v>
      </c>
    </row>
    <row r="42" spans="1:13" s="154" customFormat="1" ht="6" customHeight="1">
      <c r="E42" s="54"/>
      <c r="F42" s="55"/>
      <c r="G42" s="113"/>
      <c r="H42" s="42"/>
      <c r="I42" s="42"/>
      <c r="J42" s="42"/>
      <c r="K42" s="113"/>
      <c r="L42" s="42"/>
      <c r="M42" s="42"/>
    </row>
    <row r="43" spans="1:13" s="154" customFormat="1" ht="14.1" customHeight="1">
      <c r="A43" s="48" t="s">
        <v>162</v>
      </c>
      <c r="B43" s="48"/>
      <c r="C43" s="48"/>
      <c r="D43" s="48"/>
      <c r="E43" s="54"/>
      <c r="F43" s="55"/>
      <c r="G43" s="115">
        <f>G41</f>
        <v>8399405</v>
      </c>
      <c r="H43" s="42"/>
      <c r="I43" s="43">
        <f>I41</f>
        <v>-4036688</v>
      </c>
      <c r="J43" s="42"/>
      <c r="K43" s="115">
        <f>K41</f>
        <v>0</v>
      </c>
      <c r="L43" s="42"/>
      <c r="M43" s="43">
        <f>M41</f>
        <v>0</v>
      </c>
    </row>
    <row r="44" spans="1:13" s="154" customFormat="1" ht="6" customHeight="1">
      <c r="A44" s="48"/>
      <c r="B44" s="48"/>
      <c r="C44" s="48"/>
      <c r="D44" s="48"/>
      <c r="E44" s="54"/>
      <c r="F44" s="55"/>
      <c r="G44" s="111"/>
      <c r="H44" s="42"/>
      <c r="I44" s="46"/>
      <c r="J44" s="42"/>
      <c r="K44" s="111"/>
      <c r="L44" s="42"/>
      <c r="M44" s="46"/>
    </row>
    <row r="45" spans="1:13" s="154" customFormat="1" ht="14.1" customHeight="1" thickBot="1">
      <c r="A45" s="48" t="s">
        <v>74</v>
      </c>
      <c r="E45" s="54"/>
      <c r="F45" s="55"/>
      <c r="G45" s="116">
        <f>SUM(G34,G43)</f>
        <v>117079388</v>
      </c>
      <c r="H45" s="42"/>
      <c r="I45" s="45">
        <f>SUM(I34,I43)</f>
        <v>55879875</v>
      </c>
      <c r="J45" s="42"/>
      <c r="K45" s="116">
        <f>SUM(K34,K43)</f>
        <v>71338735</v>
      </c>
      <c r="L45" s="42"/>
      <c r="M45" s="45">
        <f>SUM(M34,M43)</f>
        <v>120211342</v>
      </c>
    </row>
    <row r="46" spans="1:13" s="154" customFormat="1" ht="6" customHeight="1" thickTop="1">
      <c r="A46" s="56"/>
      <c r="B46" s="55"/>
      <c r="C46" s="55"/>
      <c r="D46" s="55"/>
      <c r="E46" s="54"/>
      <c r="F46" s="55"/>
      <c r="G46" s="111"/>
      <c r="H46" s="42"/>
      <c r="I46" s="46"/>
      <c r="J46" s="42"/>
      <c r="K46" s="111"/>
      <c r="L46" s="42"/>
      <c r="M46" s="46"/>
    </row>
    <row r="47" spans="1:13" s="154" customFormat="1" ht="14.1" customHeight="1">
      <c r="A47" s="56" t="s">
        <v>63</v>
      </c>
      <c r="B47" s="55"/>
      <c r="C47" s="55"/>
      <c r="D47" s="55"/>
      <c r="E47" s="54"/>
      <c r="F47" s="55"/>
      <c r="G47" s="111"/>
      <c r="H47" s="42"/>
      <c r="I47" s="46"/>
      <c r="J47" s="42"/>
      <c r="K47" s="111"/>
      <c r="L47" s="42"/>
      <c r="M47" s="46"/>
    </row>
    <row r="48" spans="1:13" s="154" customFormat="1" ht="14.1" customHeight="1">
      <c r="A48" s="154" t="s">
        <v>64</v>
      </c>
      <c r="E48" s="54"/>
      <c r="F48" s="55"/>
      <c r="G48" s="111">
        <v>108973840</v>
      </c>
      <c r="H48" s="42"/>
      <c r="I48" s="46">
        <v>59888974</v>
      </c>
      <c r="J48" s="42"/>
      <c r="K48" s="111">
        <v>71338735</v>
      </c>
      <c r="L48" s="42"/>
      <c r="M48" s="46">
        <v>120211342</v>
      </c>
    </row>
    <row r="49" spans="1:13" s="154" customFormat="1" ht="14.1" customHeight="1">
      <c r="A49" s="154" t="s">
        <v>65</v>
      </c>
      <c r="E49" s="54"/>
      <c r="F49" s="55"/>
      <c r="G49" s="115">
        <v>-293857</v>
      </c>
      <c r="H49" s="42"/>
      <c r="I49" s="53">
        <v>27589</v>
      </c>
      <c r="J49" s="42"/>
      <c r="K49" s="115">
        <v>0</v>
      </c>
      <c r="L49" s="42"/>
      <c r="M49" s="43">
        <v>0</v>
      </c>
    </row>
    <row r="50" spans="1:13" s="154" customFormat="1" ht="6" customHeight="1">
      <c r="A50" s="56"/>
      <c r="B50" s="55"/>
      <c r="C50" s="55"/>
      <c r="D50" s="55"/>
      <c r="E50" s="54"/>
      <c r="F50" s="55"/>
      <c r="G50" s="111"/>
      <c r="H50" s="42"/>
      <c r="I50" s="46"/>
      <c r="J50" s="42"/>
      <c r="K50" s="111"/>
      <c r="L50" s="42"/>
      <c r="M50" s="46"/>
    </row>
    <row r="51" spans="1:13" s="154" customFormat="1" ht="14.1" customHeight="1" thickBot="1">
      <c r="A51" s="56"/>
      <c r="B51" s="55"/>
      <c r="C51" s="55"/>
      <c r="D51" s="55"/>
      <c r="E51" s="54"/>
      <c r="F51" s="55"/>
      <c r="G51" s="116">
        <f>+G34</f>
        <v>108679983</v>
      </c>
      <c r="H51" s="42"/>
      <c r="I51" s="45">
        <f>+I34</f>
        <v>59916563</v>
      </c>
      <c r="J51" s="42"/>
      <c r="K51" s="116">
        <f>K34</f>
        <v>71338735</v>
      </c>
      <c r="L51" s="42"/>
      <c r="M51" s="45">
        <f>M34</f>
        <v>120211342</v>
      </c>
    </row>
    <row r="52" spans="1:13" s="154" customFormat="1" ht="6" customHeight="1" thickTop="1">
      <c r="A52" s="56"/>
      <c r="B52" s="55"/>
      <c r="C52" s="55"/>
      <c r="D52" s="55"/>
      <c r="E52" s="54"/>
      <c r="F52" s="55"/>
      <c r="G52" s="111"/>
      <c r="H52" s="42"/>
      <c r="I52" s="46"/>
      <c r="J52" s="42"/>
      <c r="K52" s="111"/>
      <c r="L52" s="42"/>
      <c r="M52" s="46"/>
    </row>
    <row r="53" spans="1:13" s="154" customFormat="1" ht="14.1" customHeight="1">
      <c r="A53" s="56" t="s">
        <v>66</v>
      </c>
      <c r="B53" s="55"/>
      <c r="C53" s="55"/>
      <c r="D53" s="55"/>
      <c r="E53" s="54"/>
      <c r="F53" s="55"/>
      <c r="G53" s="111"/>
      <c r="H53" s="42"/>
      <c r="I53" s="46"/>
      <c r="J53" s="42"/>
      <c r="K53" s="111"/>
      <c r="L53" s="42"/>
      <c r="M53" s="46"/>
    </row>
    <row r="54" spans="1:13" s="154" customFormat="1" ht="14.1" customHeight="1">
      <c r="A54" s="154" t="s">
        <v>64</v>
      </c>
      <c r="E54" s="54"/>
      <c r="F54" s="55"/>
      <c r="G54" s="111">
        <v>117227758</v>
      </c>
      <c r="H54" s="42"/>
      <c r="I54" s="165">
        <v>55884274</v>
      </c>
      <c r="J54" s="169"/>
      <c r="K54" s="170">
        <v>71338735</v>
      </c>
      <c r="L54" s="169"/>
      <c r="M54" s="165">
        <v>120211342</v>
      </c>
    </row>
    <row r="55" spans="1:13" s="154" customFormat="1" ht="14.1" customHeight="1">
      <c r="A55" s="154" t="s">
        <v>65</v>
      </c>
      <c r="E55" s="54"/>
      <c r="F55" s="55"/>
      <c r="G55" s="115">
        <v>-148370</v>
      </c>
      <c r="H55" s="42"/>
      <c r="I55" s="43">
        <v>-4399</v>
      </c>
      <c r="J55" s="42"/>
      <c r="K55" s="115">
        <v>0</v>
      </c>
      <c r="L55" s="42"/>
      <c r="M55" s="43">
        <v>0</v>
      </c>
    </row>
    <row r="56" spans="1:13" s="154" customFormat="1" ht="6" customHeight="1">
      <c r="A56" s="56"/>
      <c r="B56" s="55"/>
      <c r="C56" s="55"/>
      <c r="D56" s="55"/>
      <c r="E56" s="54"/>
      <c r="F56" s="55"/>
      <c r="G56" s="111"/>
      <c r="H56" s="42"/>
      <c r="I56" s="46"/>
      <c r="J56" s="42"/>
      <c r="K56" s="111"/>
      <c r="L56" s="42"/>
      <c r="M56" s="46"/>
    </row>
    <row r="57" spans="1:13" s="154" customFormat="1" ht="14.1" customHeight="1" thickBot="1">
      <c r="A57" s="56"/>
      <c r="B57" s="55"/>
      <c r="C57" s="55"/>
      <c r="D57" s="55"/>
      <c r="E57" s="54"/>
      <c r="F57" s="55"/>
      <c r="G57" s="116">
        <f>SUM(G54:G56)</f>
        <v>117079388</v>
      </c>
      <c r="H57" s="42"/>
      <c r="I57" s="45">
        <f>SUM(I54:I56)</f>
        <v>55879875</v>
      </c>
      <c r="J57" s="42"/>
      <c r="K57" s="116">
        <f>SUM(K54:K56)</f>
        <v>71338735</v>
      </c>
      <c r="L57" s="42"/>
      <c r="M57" s="45">
        <f>SUM(M54:M56)</f>
        <v>120211342</v>
      </c>
    </row>
    <row r="58" spans="1:13" s="154" customFormat="1" ht="14.1" customHeight="1" thickTop="1">
      <c r="A58" s="56"/>
      <c r="B58" s="55"/>
      <c r="C58" s="55"/>
      <c r="D58" s="55"/>
      <c r="E58" s="54"/>
      <c r="F58" s="55"/>
      <c r="G58" s="111"/>
      <c r="H58" s="42"/>
      <c r="I58" s="46"/>
      <c r="J58" s="42"/>
      <c r="K58" s="111"/>
      <c r="L58" s="42"/>
      <c r="M58" s="46"/>
    </row>
    <row r="59" spans="1:13" s="154" customFormat="1" ht="14.1" customHeight="1">
      <c r="A59" s="56" t="s">
        <v>67</v>
      </c>
      <c r="B59" s="55"/>
      <c r="C59" s="55"/>
      <c r="D59" s="55"/>
      <c r="E59" s="54"/>
      <c r="F59" s="55"/>
      <c r="G59" s="111"/>
      <c r="H59" s="42"/>
      <c r="I59" s="46"/>
      <c r="J59" s="42"/>
      <c r="K59" s="111"/>
      <c r="L59" s="42"/>
      <c r="M59" s="46"/>
    </row>
    <row r="60" spans="1:13" s="154" customFormat="1" ht="6" customHeight="1">
      <c r="A60" s="56"/>
      <c r="B60" s="55"/>
      <c r="C60" s="55"/>
      <c r="D60" s="55"/>
      <c r="E60" s="54"/>
      <c r="F60" s="55"/>
      <c r="G60" s="111"/>
      <c r="H60" s="42"/>
      <c r="I60" s="46"/>
      <c r="J60" s="42"/>
      <c r="K60" s="111"/>
      <c r="L60" s="42"/>
      <c r="M60" s="46"/>
    </row>
    <row r="61" spans="1:13" s="154" customFormat="1" ht="14.1" customHeight="1">
      <c r="A61" s="55" t="s">
        <v>163</v>
      </c>
      <c r="B61" s="55"/>
      <c r="C61" s="55"/>
      <c r="D61" s="55"/>
      <c r="E61" s="54"/>
      <c r="F61" s="55"/>
      <c r="G61" s="151"/>
      <c r="H61" s="62"/>
      <c r="I61" s="62"/>
      <c r="J61" s="62"/>
      <c r="K61" s="151"/>
      <c r="L61" s="62"/>
      <c r="M61" s="62"/>
    </row>
    <row r="62" spans="1:13" s="154" customFormat="1" ht="14.1" customHeight="1" thickBot="1">
      <c r="A62" s="55"/>
      <c r="B62" s="55" t="s">
        <v>164</v>
      </c>
      <c r="C62" s="55"/>
      <c r="D62" s="55"/>
      <c r="E62" s="54">
        <v>23</v>
      </c>
      <c r="F62" s="55"/>
      <c r="G62" s="117">
        <f>G48/2000000000</f>
        <v>5.4486920000000001E-2</v>
      </c>
      <c r="H62" s="62"/>
      <c r="I62" s="61">
        <f>I48/1480000000</f>
        <v>4.046552297297297E-2</v>
      </c>
      <c r="J62" s="62"/>
      <c r="K62" s="117">
        <f>K48/2000000000</f>
        <v>3.56693675E-2</v>
      </c>
      <c r="L62" s="62"/>
      <c r="M62" s="61">
        <f>M48/1480000000</f>
        <v>8.1223879729729734E-2</v>
      </c>
    </row>
    <row r="63" spans="1:13" s="154" customFormat="1" ht="0.6" customHeight="1" thickTop="1">
      <c r="A63" s="55"/>
      <c r="B63" s="55"/>
      <c r="C63" s="55"/>
      <c r="D63" s="55"/>
      <c r="E63" s="54"/>
      <c r="F63" s="55"/>
      <c r="G63" s="62"/>
      <c r="H63" s="62"/>
      <c r="I63" s="62"/>
      <c r="J63" s="62"/>
      <c r="K63" s="62"/>
      <c r="L63" s="62"/>
      <c r="M63" s="62"/>
    </row>
    <row r="64" spans="1:13" s="154" customFormat="1" ht="0.6" customHeight="1" thickTop="1">
      <c r="A64" s="55"/>
      <c r="B64" s="55"/>
      <c r="C64" s="55"/>
      <c r="D64" s="55"/>
      <c r="E64" s="54"/>
      <c r="F64" s="55"/>
      <c r="G64" s="62"/>
      <c r="H64" s="62"/>
      <c r="I64" s="62"/>
      <c r="J64" s="62"/>
      <c r="K64" s="62"/>
      <c r="L64" s="62"/>
      <c r="M64" s="62"/>
    </row>
    <row r="65" spans="1:13" s="154" customFormat="1" ht="0.6" customHeight="1" thickTop="1">
      <c r="A65" s="55"/>
      <c r="B65" s="55"/>
      <c r="C65" s="55"/>
      <c r="D65" s="55"/>
      <c r="E65" s="54"/>
      <c r="F65" s="55"/>
      <c r="G65" s="62"/>
      <c r="H65" s="62"/>
      <c r="I65" s="62"/>
      <c r="J65" s="62"/>
      <c r="K65" s="62"/>
      <c r="L65" s="62"/>
      <c r="M65" s="62"/>
    </row>
    <row r="66" spans="1:13" s="154" customFormat="1" ht="10.5" customHeight="1" thickTop="1">
      <c r="A66" s="55"/>
      <c r="B66" s="55"/>
      <c r="C66" s="55"/>
      <c r="D66" s="55"/>
      <c r="E66" s="54"/>
      <c r="F66" s="55"/>
      <c r="G66" s="62"/>
      <c r="H66" s="62"/>
      <c r="I66" s="62"/>
      <c r="J66" s="62"/>
      <c r="K66" s="62"/>
      <c r="L66" s="62"/>
      <c r="M66" s="62"/>
    </row>
    <row r="67" spans="1:13" ht="21.95" customHeight="1">
      <c r="A67" s="3" t="s">
        <v>72</v>
      </c>
      <c r="B67" s="3"/>
      <c r="C67" s="3"/>
      <c r="D67" s="3"/>
      <c r="E67" s="3"/>
      <c r="F67" s="3"/>
      <c r="G67" s="5"/>
      <c r="H67" s="5"/>
      <c r="I67" s="5"/>
      <c r="J67" s="5"/>
      <c r="K67" s="5"/>
      <c r="L67" s="5"/>
      <c r="M67" s="5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ignoredErrors>
    <ignoredError sqref="G10:M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00F97-5981-42C5-9327-757D52528D7B}">
  <dimension ref="A1:M64"/>
  <sheetViews>
    <sheetView topLeftCell="A4" zoomScaleNormal="100" workbookViewId="0">
      <selection activeCell="D24" sqref="D24"/>
    </sheetView>
  </sheetViews>
  <sheetFormatPr defaultColWidth="9.42578125" defaultRowHeight="12"/>
  <cols>
    <col min="1" max="3" width="1.5703125" style="8" customWidth="1"/>
    <col min="4" max="4" width="38.85546875" style="8" customWidth="1"/>
    <col min="5" max="5" width="4.5703125" style="8" customWidth="1"/>
    <col min="6" max="6" width="1" style="8" customWidth="1"/>
    <col min="7" max="7" width="10.5703125" style="1" customWidth="1"/>
    <col min="8" max="8" width="1" style="1" customWidth="1"/>
    <col min="9" max="9" width="10.5703125" style="1" customWidth="1"/>
    <col min="10" max="10" width="1" style="1" customWidth="1"/>
    <col min="11" max="11" width="10.5703125" style="1" customWidth="1"/>
    <col min="12" max="12" width="1" style="1" customWidth="1"/>
    <col min="13" max="13" width="10.5703125" style="1" customWidth="1"/>
    <col min="14" max="16384" width="9.42578125" style="8"/>
  </cols>
  <sheetData>
    <row r="1" spans="1:13" ht="16.350000000000001" customHeight="1">
      <c r="A1" s="36" t="s">
        <v>130</v>
      </c>
      <c r="E1" s="73"/>
    </row>
    <row r="2" spans="1:13" ht="16.350000000000001" customHeight="1">
      <c r="A2" s="36" t="s">
        <v>137</v>
      </c>
      <c r="E2" s="73"/>
    </row>
    <row r="3" spans="1:13" ht="16.350000000000001" customHeight="1">
      <c r="A3" s="75" t="s">
        <v>173</v>
      </c>
      <c r="B3" s="3"/>
      <c r="C3" s="3"/>
      <c r="D3" s="3"/>
      <c r="E3" s="4"/>
      <c r="F3" s="3"/>
      <c r="G3" s="5"/>
      <c r="H3" s="5"/>
      <c r="I3" s="5"/>
      <c r="J3" s="5"/>
      <c r="K3" s="5"/>
      <c r="L3" s="5"/>
      <c r="M3" s="5"/>
    </row>
    <row r="4" spans="1:13" ht="14.1" customHeight="1">
      <c r="A4" s="10"/>
      <c r="B4" s="11"/>
      <c r="C4" s="11"/>
      <c r="D4" s="11"/>
      <c r="E4" s="12"/>
      <c r="F4" s="11"/>
      <c r="G4" s="9"/>
      <c r="H4" s="9"/>
      <c r="I4" s="9"/>
      <c r="J4" s="9"/>
      <c r="K4" s="9"/>
      <c r="L4" s="9"/>
      <c r="M4" s="9"/>
    </row>
    <row r="5" spans="1:13" ht="14.1" customHeight="1">
      <c r="E5" s="7"/>
      <c r="F5" s="36"/>
      <c r="G5" s="6"/>
      <c r="H5" s="6"/>
      <c r="I5" s="6"/>
      <c r="J5" s="6"/>
      <c r="K5" s="6"/>
      <c r="L5" s="6"/>
      <c r="M5" s="6"/>
    </row>
    <row r="6" spans="1:13" s="154" customFormat="1" ht="14.1" customHeight="1">
      <c r="A6" s="56"/>
      <c r="B6" s="55"/>
      <c r="C6" s="55"/>
      <c r="D6" s="55"/>
      <c r="E6" s="54"/>
      <c r="F6" s="55"/>
      <c r="G6" s="244" t="s">
        <v>45</v>
      </c>
      <c r="H6" s="244"/>
      <c r="I6" s="244"/>
      <c r="J6" s="49"/>
      <c r="K6" s="244" t="s">
        <v>68</v>
      </c>
      <c r="L6" s="244"/>
      <c r="M6" s="244"/>
    </row>
    <row r="7" spans="1:13" s="154" customFormat="1" ht="14.1" customHeight="1">
      <c r="A7" s="56"/>
      <c r="B7" s="55"/>
      <c r="C7" s="55"/>
      <c r="D7" s="55"/>
      <c r="E7" s="54"/>
      <c r="F7" s="55"/>
      <c r="G7" s="245" t="s">
        <v>46</v>
      </c>
      <c r="H7" s="245"/>
      <c r="I7" s="245"/>
      <c r="J7" s="49"/>
      <c r="K7" s="245" t="s">
        <v>46</v>
      </c>
      <c r="L7" s="245"/>
      <c r="M7" s="245"/>
    </row>
    <row r="8" spans="1:13" s="154" customFormat="1" ht="14.1" customHeight="1">
      <c r="E8" s="161"/>
      <c r="G8" s="49" t="s">
        <v>47</v>
      </c>
      <c r="H8" s="49"/>
      <c r="I8" s="49" t="s">
        <v>47</v>
      </c>
      <c r="J8" s="41"/>
      <c r="K8" s="49" t="s">
        <v>47</v>
      </c>
      <c r="L8" s="49"/>
      <c r="M8" s="49" t="s">
        <v>47</v>
      </c>
    </row>
    <row r="9" spans="1:13" s="154" customFormat="1" ht="14.1" customHeight="1">
      <c r="E9" s="50"/>
      <c r="F9" s="48"/>
      <c r="G9" s="49" t="s">
        <v>170</v>
      </c>
      <c r="H9" s="49"/>
      <c r="I9" s="49" t="s">
        <v>170</v>
      </c>
      <c r="J9" s="49"/>
      <c r="K9" s="49" t="s">
        <v>170</v>
      </c>
      <c r="L9" s="49"/>
      <c r="M9" s="49" t="s">
        <v>170</v>
      </c>
    </row>
    <row r="10" spans="1:13" s="154" customFormat="1" ht="14.1" customHeight="1">
      <c r="E10" s="161"/>
      <c r="G10" s="49" t="s">
        <v>142</v>
      </c>
      <c r="H10" s="49"/>
      <c r="I10" s="49" t="s">
        <v>125</v>
      </c>
      <c r="J10" s="48"/>
      <c r="K10" s="49" t="s">
        <v>142</v>
      </c>
      <c r="L10" s="49"/>
      <c r="M10" s="49" t="s">
        <v>125</v>
      </c>
    </row>
    <row r="11" spans="1:13" s="154" customFormat="1" ht="14.1" customHeight="1">
      <c r="E11" s="160" t="s">
        <v>0</v>
      </c>
      <c r="F11" s="48"/>
      <c r="G11" s="40" t="s">
        <v>1</v>
      </c>
      <c r="H11" s="49"/>
      <c r="I11" s="40" t="s">
        <v>1</v>
      </c>
      <c r="J11" s="57"/>
      <c r="K11" s="40" t="s">
        <v>1</v>
      </c>
      <c r="L11" s="49"/>
      <c r="M11" s="40" t="s">
        <v>1</v>
      </c>
    </row>
    <row r="12" spans="1:13" s="154" customFormat="1" ht="6" customHeight="1">
      <c r="E12" s="161"/>
      <c r="G12" s="109"/>
      <c r="H12" s="46"/>
      <c r="I12" s="44"/>
      <c r="J12" s="46"/>
      <c r="K12" s="109"/>
      <c r="L12" s="46"/>
      <c r="M12" s="44"/>
    </row>
    <row r="13" spans="1:13" s="154" customFormat="1" ht="14.1" customHeight="1">
      <c r="A13" s="154" t="s">
        <v>120</v>
      </c>
      <c r="E13" s="161"/>
      <c r="G13" s="109">
        <v>1487971813</v>
      </c>
      <c r="H13" s="46"/>
      <c r="I13" s="168">
        <v>1367031459</v>
      </c>
      <c r="J13" s="165"/>
      <c r="K13" s="164">
        <v>1067105509</v>
      </c>
      <c r="L13" s="166"/>
      <c r="M13" s="168">
        <v>1004061787</v>
      </c>
    </row>
    <row r="14" spans="1:13" s="154" customFormat="1" ht="14.1" customHeight="1">
      <c r="A14" s="154" t="s">
        <v>103</v>
      </c>
      <c r="E14" s="161"/>
      <c r="G14" s="110">
        <v>20771864</v>
      </c>
      <c r="H14" s="46"/>
      <c r="I14" s="172">
        <v>45791387</v>
      </c>
      <c r="J14" s="165"/>
      <c r="K14" s="167">
        <v>0</v>
      </c>
      <c r="L14" s="166"/>
      <c r="M14" s="172">
        <v>0</v>
      </c>
    </row>
    <row r="15" spans="1:13" s="154" customFormat="1" ht="6" customHeight="1">
      <c r="E15" s="161"/>
      <c r="G15" s="109"/>
      <c r="H15" s="46"/>
      <c r="I15" s="44"/>
      <c r="J15" s="46"/>
      <c r="K15" s="109"/>
      <c r="L15" s="46"/>
      <c r="M15" s="44"/>
    </row>
    <row r="16" spans="1:13" s="154" customFormat="1" ht="14.1" customHeight="1">
      <c r="A16" s="48" t="s">
        <v>105</v>
      </c>
      <c r="E16" s="161"/>
      <c r="G16" s="110">
        <f>SUM(G13:G14)</f>
        <v>1508743677</v>
      </c>
      <c r="H16" s="46"/>
      <c r="I16" s="53">
        <f>SUM(I13:I14)</f>
        <v>1412822846</v>
      </c>
      <c r="J16" s="46"/>
      <c r="K16" s="110">
        <f>SUM(K13:K14)</f>
        <v>1067105509</v>
      </c>
      <c r="L16" s="46"/>
      <c r="M16" s="53">
        <f>SUM(M13:M14)</f>
        <v>1004061787</v>
      </c>
    </row>
    <row r="17" spans="1:13" s="154" customFormat="1" ht="6" customHeight="1">
      <c r="A17" s="48"/>
      <c r="E17" s="161"/>
      <c r="G17" s="109"/>
      <c r="H17" s="42"/>
      <c r="I17" s="44"/>
      <c r="J17" s="42"/>
      <c r="K17" s="109"/>
      <c r="L17" s="42"/>
      <c r="M17" s="44"/>
    </row>
    <row r="18" spans="1:13" s="154" customFormat="1" ht="14.1" customHeight="1">
      <c r="A18" s="154" t="s">
        <v>113</v>
      </c>
      <c r="E18" s="161"/>
      <c r="G18" s="109">
        <v>-840660634</v>
      </c>
      <c r="H18" s="46"/>
      <c r="I18" s="168">
        <v>-808079315</v>
      </c>
      <c r="J18" s="165"/>
      <c r="K18" s="164">
        <v>-647853576</v>
      </c>
      <c r="L18" s="166"/>
      <c r="M18" s="168">
        <v>-633387474</v>
      </c>
    </row>
    <row r="19" spans="1:13" s="154" customFormat="1" ht="14.1" customHeight="1">
      <c r="A19" s="154" t="s">
        <v>106</v>
      </c>
      <c r="E19" s="161"/>
      <c r="G19" s="110">
        <v>-37967243</v>
      </c>
      <c r="H19" s="46"/>
      <c r="I19" s="172">
        <v>-57501772</v>
      </c>
      <c r="J19" s="165"/>
      <c r="K19" s="167">
        <v>0</v>
      </c>
      <c r="L19" s="166"/>
      <c r="M19" s="172">
        <v>0</v>
      </c>
    </row>
    <row r="20" spans="1:13" s="154" customFormat="1" ht="6" customHeight="1">
      <c r="E20" s="161"/>
      <c r="G20" s="109"/>
      <c r="H20" s="42"/>
      <c r="I20" s="44"/>
      <c r="J20" s="42"/>
      <c r="K20" s="109"/>
      <c r="L20" s="42"/>
      <c r="M20" s="44"/>
    </row>
    <row r="21" spans="1:13" s="154" customFormat="1" ht="14.1" customHeight="1">
      <c r="A21" s="48" t="s">
        <v>107</v>
      </c>
      <c r="G21" s="110">
        <f>SUM(G18:G19)</f>
        <v>-878627877</v>
      </c>
      <c r="I21" s="53">
        <f>SUM(I18:I19)</f>
        <v>-865581087</v>
      </c>
      <c r="K21" s="110">
        <f>SUM(K18:K19)</f>
        <v>-647853576</v>
      </c>
      <c r="M21" s="53">
        <f>SUM(M18:M19)</f>
        <v>-633387474</v>
      </c>
    </row>
    <row r="22" spans="1:13" s="154" customFormat="1" ht="6" customHeight="1">
      <c r="A22" s="56"/>
      <c r="B22" s="55"/>
      <c r="C22" s="55"/>
      <c r="D22" s="55"/>
      <c r="E22" s="54"/>
      <c r="F22" s="55"/>
      <c r="G22" s="111"/>
      <c r="H22" s="42"/>
      <c r="I22" s="46"/>
      <c r="J22" s="42"/>
      <c r="K22" s="111"/>
      <c r="L22" s="42"/>
      <c r="M22" s="46"/>
    </row>
    <row r="23" spans="1:13" s="154" customFormat="1" ht="14.1" customHeight="1">
      <c r="A23" s="48" t="s">
        <v>22</v>
      </c>
      <c r="E23" s="161"/>
      <c r="G23" s="111">
        <f>G16+G21</f>
        <v>630115800</v>
      </c>
      <c r="H23" s="46"/>
      <c r="I23" s="46">
        <f>I16+I21</f>
        <v>547241759</v>
      </c>
      <c r="J23" s="46"/>
      <c r="K23" s="111">
        <f>K16+K21</f>
        <v>419251933</v>
      </c>
      <c r="L23" s="46"/>
      <c r="M23" s="46">
        <f>M16+M21</f>
        <v>370674313</v>
      </c>
    </row>
    <row r="24" spans="1:13" s="154" customFormat="1" ht="14.1" customHeight="1">
      <c r="A24" s="171" t="s">
        <v>172</v>
      </c>
      <c r="B24" s="171"/>
      <c r="C24" s="171"/>
      <c r="D24" s="171"/>
      <c r="E24" s="161"/>
      <c r="G24" s="109">
        <v>0</v>
      </c>
      <c r="H24" s="42"/>
      <c r="I24" s="165">
        <v>0</v>
      </c>
      <c r="J24" s="165"/>
      <c r="K24" s="170">
        <v>0</v>
      </c>
      <c r="L24" s="165"/>
      <c r="M24" s="165">
        <v>65785029</v>
      </c>
    </row>
    <row r="25" spans="1:13" s="154" customFormat="1" ht="14.1" customHeight="1">
      <c r="A25" s="171" t="s">
        <v>51</v>
      </c>
      <c r="B25" s="171"/>
      <c r="C25" s="171"/>
      <c r="D25" s="171"/>
      <c r="E25" s="161"/>
      <c r="G25" s="109">
        <v>7825569</v>
      </c>
      <c r="H25" s="44"/>
      <c r="I25" s="168">
        <v>2727277</v>
      </c>
      <c r="J25" s="169"/>
      <c r="K25" s="164">
        <v>38125844</v>
      </c>
      <c r="L25" s="169"/>
      <c r="M25" s="168">
        <v>24908940</v>
      </c>
    </row>
    <row r="26" spans="1:13" s="154" customFormat="1" ht="14.1" customHeight="1">
      <c r="A26" s="171" t="s">
        <v>23</v>
      </c>
      <c r="B26" s="171"/>
      <c r="C26" s="171"/>
      <c r="D26" s="171"/>
      <c r="E26" s="161"/>
      <c r="G26" s="109">
        <v>-87926127</v>
      </c>
      <c r="H26" s="44"/>
      <c r="I26" s="168">
        <v>-94825656</v>
      </c>
      <c r="J26" s="168"/>
      <c r="K26" s="164">
        <v>-62223347</v>
      </c>
      <c r="L26" s="168"/>
      <c r="M26" s="175">
        <v>-65864692</v>
      </c>
    </row>
    <row r="27" spans="1:13" s="154" customFormat="1" ht="14.1" customHeight="1">
      <c r="A27" s="171" t="s">
        <v>24</v>
      </c>
      <c r="B27" s="171"/>
      <c r="C27" s="171"/>
      <c r="D27" s="171"/>
      <c r="E27" s="161"/>
      <c r="G27" s="109">
        <v>-215604536</v>
      </c>
      <c r="H27" s="44"/>
      <c r="I27" s="168">
        <v>-240488901</v>
      </c>
      <c r="J27" s="168"/>
      <c r="K27" s="164">
        <v>-141975283</v>
      </c>
      <c r="L27" s="168"/>
      <c r="M27" s="168">
        <v>-146116091</v>
      </c>
    </row>
    <row r="28" spans="1:13" s="154" customFormat="1" ht="14.1" customHeight="1">
      <c r="A28" s="171" t="s">
        <v>204</v>
      </c>
      <c r="B28" s="171"/>
      <c r="C28" s="171"/>
      <c r="D28" s="171"/>
      <c r="E28" s="192"/>
      <c r="G28" s="109">
        <v>-4568842</v>
      </c>
      <c r="H28" s="44"/>
      <c r="I28" s="168">
        <v>0</v>
      </c>
      <c r="J28" s="168"/>
      <c r="K28" s="164">
        <v>-4513113</v>
      </c>
      <c r="L28" s="168"/>
      <c r="M28" s="168">
        <v>0</v>
      </c>
    </row>
    <row r="29" spans="1:13" s="154" customFormat="1" ht="14.1" customHeight="1">
      <c r="A29" s="171" t="s">
        <v>25</v>
      </c>
      <c r="B29" s="171"/>
      <c r="C29" s="171"/>
      <c r="D29" s="171"/>
      <c r="E29" s="161"/>
      <c r="G29" s="110">
        <v>-8879122</v>
      </c>
      <c r="H29" s="46"/>
      <c r="I29" s="172">
        <v>-14444816</v>
      </c>
      <c r="J29" s="165"/>
      <c r="K29" s="167">
        <v>-4411277</v>
      </c>
      <c r="L29" s="165"/>
      <c r="M29" s="172">
        <v>-9590344</v>
      </c>
    </row>
    <row r="30" spans="1:13" s="154" customFormat="1" ht="6" customHeight="1">
      <c r="E30" s="161"/>
      <c r="G30" s="112"/>
      <c r="H30" s="46"/>
      <c r="I30" s="58"/>
      <c r="J30" s="46"/>
      <c r="K30" s="112"/>
      <c r="L30" s="46"/>
      <c r="M30" s="58"/>
    </row>
    <row r="31" spans="1:13" s="154" customFormat="1" ht="14.1" customHeight="1">
      <c r="A31" s="48" t="s">
        <v>30</v>
      </c>
      <c r="E31" s="161"/>
      <c r="G31" s="112">
        <f>SUM(G23:G29)</f>
        <v>320962742</v>
      </c>
      <c r="H31" s="46"/>
      <c r="I31" s="58">
        <f>SUM(I23:I29)</f>
        <v>200209663</v>
      </c>
      <c r="J31" s="46"/>
      <c r="K31" s="112">
        <f>SUM(K23:K29)</f>
        <v>244254757</v>
      </c>
      <c r="L31" s="46"/>
      <c r="M31" s="58">
        <f>SUM(M23:M29)</f>
        <v>239797155</v>
      </c>
    </row>
    <row r="32" spans="1:13" s="154" customFormat="1" ht="14.1" customHeight="1">
      <c r="A32" s="154" t="s">
        <v>26</v>
      </c>
      <c r="E32" s="161">
        <v>20</v>
      </c>
      <c r="G32" s="110">
        <v>-65306263</v>
      </c>
      <c r="H32" s="42"/>
      <c r="I32" s="172">
        <v>-52984183</v>
      </c>
      <c r="J32" s="169"/>
      <c r="K32" s="167">
        <v>-46779260</v>
      </c>
      <c r="L32" s="169"/>
      <c r="M32" s="172">
        <v>-47511778</v>
      </c>
    </row>
    <row r="33" spans="1:13" s="154" customFormat="1" ht="6" customHeight="1">
      <c r="E33" s="161"/>
      <c r="G33" s="113"/>
      <c r="H33" s="46"/>
      <c r="I33" s="42"/>
      <c r="J33" s="46"/>
      <c r="K33" s="113"/>
      <c r="L33" s="46"/>
      <c r="M33" s="42"/>
    </row>
    <row r="34" spans="1:13" s="55" customFormat="1" ht="14.1" customHeight="1" thickBot="1">
      <c r="A34" s="56" t="s">
        <v>73</v>
      </c>
      <c r="E34" s="54"/>
      <c r="G34" s="114">
        <f>SUM(G30:G32)</f>
        <v>255656479</v>
      </c>
      <c r="H34" s="42"/>
      <c r="I34" s="59">
        <f>SUM(I30:I32)</f>
        <v>147225480</v>
      </c>
      <c r="J34" s="42"/>
      <c r="K34" s="114">
        <f>SUM(K30:K32)</f>
        <v>197475497</v>
      </c>
      <c r="L34" s="42"/>
      <c r="M34" s="59">
        <f>SUM(M30:M32)</f>
        <v>192285377</v>
      </c>
    </row>
    <row r="35" spans="1:13" s="154" customFormat="1" ht="6" customHeight="1" thickTop="1">
      <c r="A35" s="56"/>
      <c r="B35" s="55"/>
      <c r="C35" s="55"/>
      <c r="D35" s="55"/>
      <c r="E35" s="54"/>
      <c r="F35" s="55"/>
      <c r="G35" s="111"/>
      <c r="H35" s="42"/>
      <c r="I35" s="46"/>
      <c r="J35" s="42"/>
      <c r="K35" s="111"/>
      <c r="L35" s="42"/>
      <c r="M35" s="46"/>
    </row>
    <row r="36" spans="1:13" s="154" customFormat="1" ht="14.1" customHeight="1">
      <c r="A36" s="48" t="s">
        <v>59</v>
      </c>
      <c r="E36" s="161"/>
      <c r="G36" s="111"/>
      <c r="H36" s="46"/>
      <c r="I36" s="46"/>
      <c r="J36" s="46"/>
      <c r="K36" s="111"/>
      <c r="L36" s="46"/>
      <c r="M36" s="46"/>
    </row>
    <row r="37" spans="1:13" s="154" customFormat="1" ht="14.1" customHeight="1">
      <c r="A37" s="60" t="s">
        <v>114</v>
      </c>
      <c r="E37" s="161"/>
      <c r="G37" s="111"/>
      <c r="H37" s="46"/>
      <c r="I37" s="46"/>
      <c r="J37" s="46"/>
      <c r="K37" s="111"/>
      <c r="L37" s="46"/>
      <c r="M37" s="46"/>
    </row>
    <row r="38" spans="1:13" s="154" customFormat="1" ht="14.1" customHeight="1">
      <c r="B38" s="154" t="s">
        <v>61</v>
      </c>
      <c r="E38" s="54"/>
      <c r="F38" s="55"/>
      <c r="G38" s="110">
        <v>3983093</v>
      </c>
      <c r="H38" s="42"/>
      <c r="I38" s="172">
        <v>-4038254</v>
      </c>
      <c r="J38" s="169"/>
      <c r="K38" s="167">
        <v>0</v>
      </c>
      <c r="L38" s="169"/>
      <c r="M38" s="174">
        <v>0</v>
      </c>
    </row>
    <row r="39" spans="1:13" s="154" customFormat="1" ht="6" customHeight="1">
      <c r="E39" s="54"/>
      <c r="F39" s="55"/>
      <c r="G39" s="109"/>
      <c r="H39" s="42"/>
      <c r="I39" s="44"/>
      <c r="J39" s="42"/>
      <c r="K39" s="113"/>
      <c r="L39" s="42"/>
      <c r="M39" s="42"/>
    </row>
    <row r="40" spans="1:13" s="154" customFormat="1" ht="14.1" customHeight="1">
      <c r="B40" s="154" t="s">
        <v>62</v>
      </c>
      <c r="E40" s="54"/>
      <c r="F40" s="55"/>
      <c r="G40" s="111"/>
      <c r="H40" s="42"/>
      <c r="I40" s="46"/>
      <c r="J40" s="42"/>
      <c r="K40" s="111"/>
      <c r="L40" s="42"/>
      <c r="M40" s="46"/>
    </row>
    <row r="41" spans="1:13" s="154" customFormat="1" ht="14.1" customHeight="1">
      <c r="C41" s="154" t="s">
        <v>60</v>
      </c>
      <c r="E41" s="54"/>
      <c r="F41" s="55"/>
      <c r="G41" s="115">
        <f>SUM(G38:G40)</f>
        <v>3983093</v>
      </c>
      <c r="H41" s="42"/>
      <c r="I41" s="43">
        <f>SUM(I38:I40)</f>
        <v>-4038254</v>
      </c>
      <c r="J41" s="42"/>
      <c r="K41" s="115">
        <f>SUM(K38:K40)</f>
        <v>0</v>
      </c>
      <c r="L41" s="42"/>
      <c r="M41" s="43">
        <f>SUM(M38:M40)</f>
        <v>0</v>
      </c>
    </row>
    <row r="42" spans="1:13" s="154" customFormat="1" ht="6" customHeight="1">
      <c r="E42" s="54"/>
      <c r="F42" s="55"/>
      <c r="G42" s="113"/>
      <c r="H42" s="42"/>
      <c r="I42" s="42"/>
      <c r="J42" s="42"/>
      <c r="K42" s="113"/>
      <c r="L42" s="42"/>
      <c r="M42" s="42"/>
    </row>
    <row r="43" spans="1:13" s="154" customFormat="1" ht="14.1" customHeight="1">
      <c r="A43" s="48" t="s">
        <v>238</v>
      </c>
      <c r="B43" s="48"/>
      <c r="C43" s="48"/>
      <c r="D43" s="48"/>
      <c r="E43" s="54"/>
      <c r="F43" s="55"/>
      <c r="G43" s="115">
        <f>G41</f>
        <v>3983093</v>
      </c>
      <c r="H43" s="42"/>
      <c r="I43" s="43">
        <f>I41</f>
        <v>-4038254</v>
      </c>
      <c r="J43" s="42"/>
      <c r="K43" s="115">
        <f>K41</f>
        <v>0</v>
      </c>
      <c r="L43" s="42"/>
      <c r="M43" s="43">
        <f>M41</f>
        <v>0</v>
      </c>
    </row>
    <row r="44" spans="1:13" s="154" customFormat="1" ht="6" customHeight="1">
      <c r="A44" s="48"/>
      <c r="B44" s="48"/>
      <c r="C44" s="48"/>
      <c r="D44" s="48"/>
      <c r="E44" s="54"/>
      <c r="F44" s="55"/>
      <c r="G44" s="111"/>
      <c r="H44" s="42"/>
      <c r="I44" s="46"/>
      <c r="J44" s="42"/>
      <c r="K44" s="111"/>
      <c r="L44" s="42"/>
      <c r="M44" s="46"/>
    </row>
    <row r="45" spans="1:13" s="154" customFormat="1" ht="14.1" customHeight="1" thickBot="1">
      <c r="A45" s="48" t="s">
        <v>74</v>
      </c>
      <c r="E45" s="54"/>
      <c r="F45" s="55"/>
      <c r="G45" s="116">
        <f>SUM(G34,G43)</f>
        <v>259639572</v>
      </c>
      <c r="H45" s="42"/>
      <c r="I45" s="45">
        <f>SUM(I34,I43)</f>
        <v>143187226</v>
      </c>
      <c r="J45" s="42"/>
      <c r="K45" s="116">
        <f>SUM(K34,K43)</f>
        <v>197475497</v>
      </c>
      <c r="L45" s="42"/>
      <c r="M45" s="45">
        <f>SUM(M34,M43)</f>
        <v>192285377</v>
      </c>
    </row>
    <row r="46" spans="1:13" s="154" customFormat="1" ht="6" customHeight="1" thickTop="1">
      <c r="A46" s="56"/>
      <c r="B46" s="55"/>
      <c r="C46" s="55"/>
      <c r="D46" s="55"/>
      <c r="E46" s="54"/>
      <c r="F46" s="55"/>
      <c r="G46" s="111"/>
      <c r="H46" s="42"/>
      <c r="I46" s="46"/>
      <c r="J46" s="42"/>
      <c r="K46" s="111"/>
      <c r="L46" s="42"/>
      <c r="M46" s="46"/>
    </row>
    <row r="47" spans="1:13" s="154" customFormat="1" ht="14.1" customHeight="1">
      <c r="A47" s="56" t="s">
        <v>63</v>
      </c>
      <c r="B47" s="55"/>
      <c r="C47" s="55"/>
      <c r="D47" s="55"/>
      <c r="E47" s="54"/>
      <c r="F47" s="55"/>
      <c r="G47" s="111"/>
      <c r="H47" s="42"/>
      <c r="I47" s="46"/>
      <c r="J47" s="42"/>
      <c r="K47" s="111"/>
      <c r="L47" s="42"/>
      <c r="M47" s="46"/>
    </row>
    <row r="48" spans="1:13" s="154" customFormat="1" ht="14.1" customHeight="1">
      <c r="A48" s="154" t="s">
        <v>64</v>
      </c>
      <c r="E48" s="54"/>
      <c r="F48" s="55"/>
      <c r="G48" s="111">
        <v>256314898</v>
      </c>
      <c r="H48" s="42"/>
      <c r="I48" s="165">
        <v>147590717</v>
      </c>
      <c r="J48" s="169"/>
      <c r="K48" s="170">
        <v>197475497</v>
      </c>
      <c r="L48" s="169"/>
      <c r="M48" s="165">
        <v>192285377</v>
      </c>
    </row>
    <row r="49" spans="1:13" s="154" customFormat="1" ht="14.1" customHeight="1">
      <c r="A49" s="154" t="s">
        <v>65</v>
      </c>
      <c r="E49" s="54"/>
      <c r="F49" s="55"/>
      <c r="G49" s="115">
        <v>-658419</v>
      </c>
      <c r="H49" s="42"/>
      <c r="I49" s="172">
        <v>-365237</v>
      </c>
      <c r="J49" s="169"/>
      <c r="K49" s="167">
        <v>0</v>
      </c>
      <c r="L49" s="169"/>
      <c r="M49" s="174">
        <v>0</v>
      </c>
    </row>
    <row r="50" spans="1:13" s="154" customFormat="1" ht="6" customHeight="1">
      <c r="A50" s="56"/>
      <c r="B50" s="55"/>
      <c r="C50" s="55"/>
      <c r="D50" s="55"/>
      <c r="E50" s="54"/>
      <c r="F50" s="55"/>
      <c r="G50" s="111"/>
      <c r="H50" s="42"/>
      <c r="I50" s="46"/>
      <c r="J50" s="42"/>
      <c r="K50" s="111"/>
      <c r="L50" s="42"/>
      <c r="M50" s="46"/>
    </row>
    <row r="51" spans="1:13" s="154" customFormat="1" ht="14.1" customHeight="1" thickBot="1">
      <c r="A51" s="56"/>
      <c r="B51" s="55"/>
      <c r="C51" s="55"/>
      <c r="D51" s="55"/>
      <c r="E51" s="54"/>
      <c r="F51" s="55"/>
      <c r="G51" s="116">
        <f>+G34</f>
        <v>255656479</v>
      </c>
      <c r="H51" s="42"/>
      <c r="I51" s="45">
        <f>+I34</f>
        <v>147225480</v>
      </c>
      <c r="J51" s="42"/>
      <c r="K51" s="116">
        <f>K34</f>
        <v>197475497</v>
      </c>
      <c r="L51" s="42"/>
      <c r="M51" s="45">
        <f>M34</f>
        <v>192285377</v>
      </c>
    </row>
    <row r="52" spans="1:13" s="154" customFormat="1" ht="6" customHeight="1" thickTop="1">
      <c r="A52" s="56"/>
      <c r="B52" s="55"/>
      <c r="C52" s="55"/>
      <c r="D52" s="55"/>
      <c r="E52" s="54"/>
      <c r="F52" s="55"/>
      <c r="G52" s="111"/>
      <c r="H52" s="42"/>
      <c r="I52" s="46"/>
      <c r="J52" s="42"/>
      <c r="K52" s="111"/>
      <c r="L52" s="42"/>
      <c r="M52" s="46"/>
    </row>
    <row r="53" spans="1:13" s="154" customFormat="1" ht="14.1" customHeight="1">
      <c r="A53" s="56" t="s">
        <v>66</v>
      </c>
      <c r="B53" s="55"/>
      <c r="C53" s="55"/>
      <c r="D53" s="55"/>
      <c r="E53" s="54"/>
      <c r="F53" s="55"/>
      <c r="G53" s="111"/>
      <c r="H53" s="42"/>
      <c r="I53" s="46"/>
      <c r="J53" s="42"/>
      <c r="K53" s="111"/>
      <c r="L53" s="42"/>
      <c r="M53" s="46"/>
    </row>
    <row r="54" spans="1:13" s="154" customFormat="1" ht="14.1" customHeight="1">
      <c r="A54" s="154" t="s">
        <v>64</v>
      </c>
      <c r="E54" s="54"/>
      <c r="F54" s="55"/>
      <c r="G54" s="111">
        <v>260294398</v>
      </c>
      <c r="H54" s="42"/>
      <c r="I54" s="165">
        <v>143587935</v>
      </c>
      <c r="J54" s="169"/>
      <c r="K54" s="170">
        <v>197475497</v>
      </c>
      <c r="L54" s="169"/>
      <c r="M54" s="165">
        <v>192285377</v>
      </c>
    </row>
    <row r="55" spans="1:13" s="154" customFormat="1" ht="14.1" customHeight="1">
      <c r="A55" s="154" t="s">
        <v>65</v>
      </c>
      <c r="E55" s="54"/>
      <c r="F55" s="55"/>
      <c r="G55" s="115">
        <v>-654826</v>
      </c>
      <c r="H55" s="42"/>
      <c r="I55" s="43">
        <v>-400709</v>
      </c>
      <c r="J55" s="42"/>
      <c r="K55" s="115">
        <v>0</v>
      </c>
      <c r="L55" s="42"/>
      <c r="M55" s="43">
        <v>0</v>
      </c>
    </row>
    <row r="56" spans="1:13" s="154" customFormat="1" ht="14.1" customHeight="1">
      <c r="A56" s="56"/>
      <c r="B56" s="55"/>
      <c r="C56" s="55"/>
      <c r="D56" s="55"/>
      <c r="E56" s="54"/>
      <c r="F56" s="55"/>
      <c r="G56" s="111"/>
      <c r="H56" s="42"/>
      <c r="I56" s="46"/>
      <c r="J56" s="42"/>
      <c r="K56" s="111"/>
      <c r="L56" s="42"/>
      <c r="M56" s="46"/>
    </row>
    <row r="57" spans="1:13" s="154" customFormat="1" ht="14.1" customHeight="1" thickBot="1">
      <c r="A57" s="56"/>
      <c r="B57" s="55"/>
      <c r="C57" s="55"/>
      <c r="D57" s="55"/>
      <c r="E57" s="54"/>
      <c r="F57" s="55"/>
      <c r="G57" s="116">
        <f>SUM(G54:G56)</f>
        <v>259639572</v>
      </c>
      <c r="H57" s="42"/>
      <c r="I57" s="45">
        <f>SUM(I54:I56)</f>
        <v>143187226</v>
      </c>
      <c r="J57" s="42"/>
      <c r="K57" s="116">
        <f>SUM(K54:K56)</f>
        <v>197475497</v>
      </c>
      <c r="L57" s="42"/>
      <c r="M57" s="45">
        <f>SUM(M54:M56)</f>
        <v>192285377</v>
      </c>
    </row>
    <row r="58" spans="1:13" s="154" customFormat="1" ht="6" customHeight="1" thickTop="1">
      <c r="A58" s="56"/>
      <c r="B58" s="55"/>
      <c r="C58" s="55"/>
      <c r="D58" s="55"/>
      <c r="E58" s="54"/>
      <c r="F58" s="55"/>
      <c r="G58" s="111"/>
      <c r="H58" s="42"/>
      <c r="I58" s="46"/>
      <c r="J58" s="42"/>
      <c r="K58" s="111"/>
      <c r="L58" s="42"/>
      <c r="M58" s="46"/>
    </row>
    <row r="59" spans="1:13" s="154" customFormat="1" ht="14.1" customHeight="1">
      <c r="A59" s="56" t="s">
        <v>67</v>
      </c>
      <c r="B59" s="55"/>
      <c r="C59" s="55"/>
      <c r="D59" s="55"/>
      <c r="E59" s="54"/>
      <c r="F59" s="55"/>
      <c r="G59" s="111"/>
      <c r="H59" s="42"/>
      <c r="I59" s="46"/>
      <c r="J59" s="42"/>
      <c r="K59" s="111"/>
      <c r="L59" s="42"/>
      <c r="M59" s="46"/>
    </row>
    <row r="60" spans="1:13" s="154" customFormat="1" ht="6" customHeight="1">
      <c r="A60" s="56"/>
      <c r="B60" s="55"/>
      <c r="C60" s="55"/>
      <c r="D60" s="55"/>
      <c r="E60" s="54"/>
      <c r="F60" s="55"/>
      <c r="G60" s="111"/>
      <c r="H60" s="42"/>
      <c r="I60" s="46"/>
      <c r="J60" s="42"/>
      <c r="K60" s="111"/>
      <c r="L60" s="42"/>
      <c r="M60" s="46"/>
    </row>
    <row r="61" spans="1:13" s="154" customFormat="1" ht="14.1" customHeight="1">
      <c r="A61" s="55" t="s">
        <v>163</v>
      </c>
      <c r="B61" s="55"/>
      <c r="C61" s="55"/>
      <c r="D61" s="55"/>
      <c r="E61" s="54"/>
      <c r="F61" s="55"/>
      <c r="G61" s="151"/>
      <c r="H61" s="62"/>
      <c r="I61" s="62"/>
      <c r="J61" s="62"/>
      <c r="K61" s="151"/>
      <c r="L61" s="62"/>
      <c r="M61" s="62"/>
    </row>
    <row r="62" spans="1:13" s="154" customFormat="1" ht="14.1" customHeight="1" thickBot="1">
      <c r="A62" s="55"/>
      <c r="B62" s="55" t="s">
        <v>164</v>
      </c>
      <c r="C62" s="55"/>
      <c r="D62" s="55"/>
      <c r="E62" s="54">
        <v>23</v>
      </c>
      <c r="F62" s="55"/>
      <c r="G62" s="117">
        <f>G48/2000000000</f>
        <v>0.12815744900000001</v>
      </c>
      <c r="H62" s="62"/>
      <c r="I62" s="61">
        <f>I48/1480000000</f>
        <v>9.9723457432432439E-2</v>
      </c>
      <c r="J62" s="62"/>
      <c r="K62" s="117">
        <f>K48/2000000000</f>
        <v>9.87377485E-2</v>
      </c>
      <c r="L62" s="62"/>
      <c r="M62" s="61">
        <f>M48/1480000000</f>
        <v>0.12992255202702702</v>
      </c>
    </row>
    <row r="63" spans="1:13" s="154" customFormat="1" ht="12.75" customHeight="1" thickTop="1">
      <c r="A63" s="55"/>
      <c r="B63" s="55"/>
      <c r="C63" s="55"/>
      <c r="D63" s="55"/>
      <c r="E63" s="54"/>
      <c r="F63" s="55"/>
      <c r="G63" s="62"/>
      <c r="H63" s="62"/>
      <c r="I63" s="62"/>
      <c r="J63" s="62"/>
      <c r="K63" s="62"/>
      <c r="L63" s="62"/>
      <c r="M63" s="62"/>
    </row>
    <row r="64" spans="1:13" ht="21.95" customHeight="1">
      <c r="A64" s="3" t="s">
        <v>72</v>
      </c>
      <c r="B64" s="3"/>
      <c r="C64" s="3"/>
      <c r="D64" s="3"/>
      <c r="E64" s="3"/>
      <c r="F64" s="3"/>
      <c r="G64" s="5"/>
      <c r="H64" s="5"/>
      <c r="I64" s="5"/>
      <c r="J64" s="5"/>
      <c r="K64" s="5"/>
      <c r="L64" s="5"/>
      <c r="M64" s="5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7"/>
  <sheetViews>
    <sheetView topLeftCell="A13" zoomScaleNormal="100" zoomScaleSheetLayoutView="115" workbookViewId="0">
      <selection activeCell="D49" sqref="D49"/>
    </sheetView>
  </sheetViews>
  <sheetFormatPr defaultColWidth="9.42578125" defaultRowHeight="16.5" customHeight="1"/>
  <cols>
    <col min="1" max="3" width="1.5703125" style="126" customWidth="1"/>
    <col min="4" max="4" width="29.85546875" style="126" customWidth="1"/>
    <col min="5" max="5" width="4.5703125" style="126" customWidth="1"/>
    <col min="6" max="6" width="0.5703125" style="126" customWidth="1"/>
    <col min="7" max="7" width="10.85546875" style="127" customWidth="1"/>
    <col min="8" max="8" width="0.5703125" style="127" customWidth="1"/>
    <col min="9" max="9" width="11.5703125" style="127" customWidth="1"/>
    <col min="10" max="10" width="0.5703125" style="127" customWidth="1"/>
    <col min="11" max="11" width="15.140625" style="127" customWidth="1"/>
    <col min="12" max="12" width="0.5703125" style="127" customWidth="1"/>
    <col min="13" max="13" width="10.5703125" style="127" customWidth="1"/>
    <col min="14" max="14" width="0.5703125" style="127" customWidth="1"/>
    <col min="15" max="15" width="12.5703125" style="127" customWidth="1"/>
    <col min="16" max="16" width="0.5703125" style="127" customWidth="1"/>
    <col min="17" max="17" width="20" style="127" customWidth="1"/>
    <col min="18" max="18" width="0.5703125" style="127" customWidth="1"/>
    <col min="19" max="19" width="10.85546875" style="127" bestFit="1" customWidth="1"/>
    <col min="20" max="20" width="0.5703125" style="127" customWidth="1"/>
    <col min="21" max="21" width="9.42578125" style="127" customWidth="1"/>
    <col min="22" max="22" width="0.5703125" style="127" customWidth="1"/>
    <col min="23" max="23" width="10.85546875" style="127" bestFit="1" customWidth="1"/>
    <col min="24" max="16384" width="9.42578125" style="126"/>
  </cols>
  <sheetData>
    <row r="1" spans="1:23" ht="16.5" customHeight="1">
      <c r="A1" s="48" t="s">
        <v>130</v>
      </c>
    </row>
    <row r="2" spans="1:23" ht="16.5" customHeight="1">
      <c r="A2" s="128" t="s">
        <v>138</v>
      </c>
    </row>
    <row r="3" spans="1:23" s="38" customFormat="1" ht="16.5" customHeight="1">
      <c r="A3" s="129" t="str">
        <f>'6 (6M)'!A3</f>
        <v>For the six-month period ended 30 June 2020</v>
      </c>
      <c r="B3" s="130"/>
      <c r="C3" s="130"/>
      <c r="D3" s="130"/>
      <c r="E3" s="130"/>
      <c r="F3" s="130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</row>
    <row r="4" spans="1:23" s="38" customFormat="1" ht="16.5" customHeight="1">
      <c r="A4" s="37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3" s="38" customFormat="1" ht="16.5" customHeight="1">
      <c r="A5" s="37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16.5" customHeight="1">
      <c r="G6" s="246" t="s">
        <v>108</v>
      </c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</row>
    <row r="7" spans="1:23" ht="16.5" customHeight="1">
      <c r="G7" s="247" t="s">
        <v>48</v>
      </c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132"/>
      <c r="U7" s="132"/>
      <c r="V7" s="132"/>
      <c r="W7" s="132"/>
    </row>
    <row r="8" spans="1:23" ht="16.5" customHeight="1">
      <c r="G8" s="135"/>
      <c r="H8" s="135"/>
      <c r="I8" s="135"/>
      <c r="J8" s="136"/>
      <c r="K8" s="136"/>
      <c r="L8" s="136"/>
      <c r="M8" s="136"/>
      <c r="N8" s="136"/>
      <c r="O8" s="136"/>
      <c r="P8" s="136"/>
      <c r="Q8" s="140" t="s">
        <v>118</v>
      </c>
      <c r="R8" s="133"/>
      <c r="S8" s="126"/>
      <c r="T8" s="133"/>
      <c r="U8" s="133"/>
      <c r="V8" s="136"/>
      <c r="W8" s="136"/>
    </row>
    <row r="9" spans="1:23" ht="16.5" customHeight="1">
      <c r="G9" s="135"/>
      <c r="H9" s="135"/>
      <c r="I9" s="135"/>
      <c r="J9" s="136"/>
      <c r="K9" s="137" t="s">
        <v>104</v>
      </c>
      <c r="L9" s="136"/>
      <c r="M9" s="246" t="s">
        <v>20</v>
      </c>
      <c r="N9" s="246"/>
      <c r="O9" s="246"/>
      <c r="P9" s="136"/>
      <c r="Q9" s="134" t="s">
        <v>119</v>
      </c>
      <c r="R9" s="136"/>
      <c r="S9" s="126"/>
      <c r="T9" s="126"/>
      <c r="U9" s="126"/>
      <c r="V9" s="136"/>
      <c r="W9" s="136"/>
    </row>
    <row r="10" spans="1:23" ht="16.5" customHeight="1">
      <c r="G10" s="135" t="s">
        <v>81</v>
      </c>
      <c r="H10" s="135"/>
      <c r="I10" s="135"/>
      <c r="J10" s="136"/>
      <c r="K10" s="41" t="s">
        <v>121</v>
      </c>
      <c r="L10" s="136"/>
      <c r="M10" s="41" t="s">
        <v>131</v>
      </c>
      <c r="N10" s="136"/>
      <c r="O10" s="41"/>
      <c r="P10" s="136"/>
      <c r="Q10" s="40" t="s">
        <v>117</v>
      </c>
      <c r="R10" s="136"/>
      <c r="S10" s="138" t="s">
        <v>29</v>
      </c>
      <c r="T10" s="138"/>
      <c r="U10" s="138" t="s">
        <v>57</v>
      </c>
      <c r="V10" s="136"/>
      <c r="W10" s="136"/>
    </row>
    <row r="11" spans="1:23" ht="16.5" customHeight="1">
      <c r="G11" s="135" t="s">
        <v>80</v>
      </c>
      <c r="H11" s="135"/>
      <c r="I11" s="135" t="s">
        <v>123</v>
      </c>
      <c r="J11" s="139"/>
      <c r="K11" s="41" t="s">
        <v>122</v>
      </c>
      <c r="L11" s="135"/>
      <c r="M11" s="140" t="s">
        <v>132</v>
      </c>
      <c r="N11" s="135"/>
      <c r="O11" s="140"/>
      <c r="P11" s="135"/>
      <c r="Q11" s="135" t="s">
        <v>159</v>
      </c>
      <c r="R11" s="126"/>
      <c r="S11" s="135" t="s">
        <v>55</v>
      </c>
      <c r="T11" s="135"/>
      <c r="U11" s="135" t="s">
        <v>58</v>
      </c>
      <c r="V11" s="139"/>
      <c r="W11" s="135"/>
    </row>
    <row r="12" spans="1:23" ht="16.5" customHeight="1">
      <c r="G12" s="135" t="s">
        <v>28</v>
      </c>
      <c r="H12" s="135"/>
      <c r="I12" s="135" t="s">
        <v>102</v>
      </c>
      <c r="J12" s="139"/>
      <c r="K12" s="41" t="s">
        <v>101</v>
      </c>
      <c r="L12" s="135"/>
      <c r="M12" s="41" t="s">
        <v>133</v>
      </c>
      <c r="N12" s="135"/>
      <c r="O12" s="41" t="s">
        <v>21</v>
      </c>
      <c r="P12" s="135"/>
      <c r="Q12" s="135" t="s">
        <v>144</v>
      </c>
      <c r="R12" s="126"/>
      <c r="S12" s="135" t="s">
        <v>56</v>
      </c>
      <c r="T12" s="135"/>
      <c r="U12" s="135" t="s">
        <v>54</v>
      </c>
      <c r="V12" s="139"/>
      <c r="W12" s="135" t="s">
        <v>52</v>
      </c>
    </row>
    <row r="13" spans="1:23" ht="16.5" customHeight="1">
      <c r="E13" s="141" t="s">
        <v>0</v>
      </c>
      <c r="F13" s="142"/>
      <c r="G13" s="143" t="s">
        <v>1</v>
      </c>
      <c r="H13" s="138"/>
      <c r="I13" s="143" t="s">
        <v>1</v>
      </c>
      <c r="J13" s="133"/>
      <c r="K13" s="143" t="s">
        <v>1</v>
      </c>
      <c r="L13" s="138"/>
      <c r="M13" s="143" t="s">
        <v>1</v>
      </c>
      <c r="N13" s="138"/>
      <c r="O13" s="143" t="s">
        <v>1</v>
      </c>
      <c r="P13" s="138"/>
      <c r="Q13" s="143" t="s">
        <v>1</v>
      </c>
      <c r="R13" s="138"/>
      <c r="S13" s="143" t="s">
        <v>1</v>
      </c>
      <c r="T13" s="138"/>
      <c r="U13" s="143" t="s">
        <v>1</v>
      </c>
      <c r="V13" s="133"/>
      <c r="W13" s="143" t="s">
        <v>1</v>
      </c>
    </row>
    <row r="14" spans="1:23" ht="8.1" customHeight="1">
      <c r="A14" s="128"/>
      <c r="B14" s="144"/>
      <c r="F14" s="38"/>
      <c r="G14" s="39"/>
      <c r="H14" s="39"/>
      <c r="I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W14" s="39"/>
    </row>
    <row r="15" spans="1:23" s="55" customFormat="1" ht="16.5" customHeight="1">
      <c r="A15" s="181" t="s">
        <v>126</v>
      </c>
      <c r="B15" s="171"/>
      <c r="C15" s="171"/>
      <c r="D15" s="171"/>
      <c r="E15" s="54"/>
      <c r="F15" s="54"/>
      <c r="G15" s="169">
        <v>1480000000</v>
      </c>
      <c r="H15" s="169"/>
      <c r="I15" s="169">
        <v>93663209</v>
      </c>
      <c r="J15" s="169"/>
      <c r="K15" s="169">
        <v>94712575</v>
      </c>
      <c r="L15" s="169"/>
      <c r="M15" s="169">
        <v>77000000</v>
      </c>
      <c r="N15" s="169"/>
      <c r="O15" s="169">
        <v>350502734</v>
      </c>
      <c r="P15" s="169"/>
      <c r="Q15" s="169">
        <v>-3046750</v>
      </c>
      <c r="R15" s="169"/>
      <c r="S15" s="169">
        <f>SUM(G15:Q15)</f>
        <v>2092831768</v>
      </c>
      <c r="T15" s="169"/>
      <c r="U15" s="169">
        <v>-1078436</v>
      </c>
      <c r="V15" s="169"/>
      <c r="W15" s="169">
        <v>2091753332</v>
      </c>
    </row>
    <row r="16" spans="1:23" s="55" customFormat="1" ht="16.5" customHeight="1">
      <c r="A16" s="171" t="s">
        <v>175</v>
      </c>
      <c r="B16" s="171"/>
      <c r="C16" s="171"/>
      <c r="D16" s="171"/>
      <c r="E16" s="54"/>
      <c r="F16" s="54"/>
      <c r="G16" s="169">
        <v>0</v>
      </c>
      <c r="H16" s="169"/>
      <c r="I16" s="169">
        <v>0</v>
      </c>
      <c r="J16" s="165"/>
      <c r="K16" s="169">
        <v>0</v>
      </c>
      <c r="L16" s="169"/>
      <c r="M16" s="169">
        <v>13500000</v>
      </c>
      <c r="N16" s="169"/>
      <c r="O16" s="169">
        <v>-13500000</v>
      </c>
      <c r="P16" s="169"/>
      <c r="Q16" s="169">
        <v>0</v>
      </c>
      <c r="R16" s="169"/>
      <c r="S16" s="169">
        <f t="shared" ref="S16:S18" si="0">SUM(G16:Q16)</f>
        <v>0</v>
      </c>
      <c r="T16" s="169"/>
      <c r="U16" s="169">
        <v>0</v>
      </c>
      <c r="V16" s="169"/>
      <c r="W16" s="169">
        <v>0</v>
      </c>
    </row>
    <row r="17" spans="1:23" s="55" customFormat="1" ht="16.5" customHeight="1">
      <c r="A17" s="182" t="s">
        <v>176</v>
      </c>
      <c r="B17" s="183"/>
      <c r="C17" s="171"/>
      <c r="D17" s="171"/>
      <c r="E17" s="54">
        <v>22</v>
      </c>
      <c r="F17" s="54"/>
      <c r="G17" s="169">
        <v>0</v>
      </c>
      <c r="H17" s="169"/>
      <c r="I17" s="169">
        <v>0</v>
      </c>
      <c r="J17" s="165"/>
      <c r="K17" s="169">
        <v>0</v>
      </c>
      <c r="L17" s="169"/>
      <c r="M17" s="169">
        <v>0</v>
      </c>
      <c r="N17" s="169"/>
      <c r="O17" s="169">
        <v>-250000000</v>
      </c>
      <c r="P17" s="169"/>
      <c r="Q17" s="169">
        <v>0</v>
      </c>
      <c r="R17" s="169"/>
      <c r="S17" s="169">
        <f t="shared" si="0"/>
        <v>-250000000</v>
      </c>
      <c r="T17" s="169"/>
      <c r="U17" s="169">
        <v>-4971</v>
      </c>
      <c r="V17" s="169"/>
      <c r="W17" s="169">
        <v>-250004971</v>
      </c>
    </row>
    <row r="18" spans="1:23" s="55" customFormat="1" ht="16.5" customHeight="1">
      <c r="A18" s="171" t="s">
        <v>74</v>
      </c>
      <c r="B18" s="171"/>
      <c r="C18" s="171"/>
      <c r="D18" s="171"/>
      <c r="E18" s="54"/>
      <c r="F18" s="54"/>
      <c r="G18" s="174">
        <v>0</v>
      </c>
      <c r="H18" s="169"/>
      <c r="I18" s="174">
        <v>0</v>
      </c>
      <c r="J18" s="168"/>
      <c r="K18" s="174">
        <v>0</v>
      </c>
      <c r="L18" s="168"/>
      <c r="M18" s="174">
        <v>0</v>
      </c>
      <c r="N18" s="169"/>
      <c r="O18" s="174">
        <v>147590717</v>
      </c>
      <c r="P18" s="168"/>
      <c r="Q18" s="174">
        <v>-4002782</v>
      </c>
      <c r="R18" s="168"/>
      <c r="S18" s="174">
        <f t="shared" si="0"/>
        <v>143587935</v>
      </c>
      <c r="T18" s="169"/>
      <c r="U18" s="174">
        <v>-400709</v>
      </c>
      <c r="V18" s="169"/>
      <c r="W18" s="174">
        <v>143187226</v>
      </c>
    </row>
    <row r="19" spans="1:23" s="55" customFormat="1" ht="6" customHeight="1">
      <c r="A19" s="171"/>
      <c r="B19" s="171"/>
      <c r="C19" s="171"/>
      <c r="D19" s="171"/>
      <c r="E19" s="54"/>
      <c r="F19" s="54"/>
      <c r="G19" s="187"/>
      <c r="H19" s="187"/>
      <c r="I19" s="187"/>
      <c r="J19" s="169"/>
      <c r="K19" s="169"/>
      <c r="L19" s="169"/>
      <c r="M19" s="169"/>
      <c r="N19" s="169"/>
      <c r="O19" s="169"/>
      <c r="P19" s="169"/>
      <c r="Q19" s="169"/>
      <c r="R19" s="169"/>
      <c r="S19" s="168"/>
      <c r="T19" s="169"/>
      <c r="U19" s="169"/>
      <c r="V19" s="169"/>
      <c r="W19" s="169"/>
    </row>
    <row r="20" spans="1:23" s="55" customFormat="1" ht="16.5" customHeight="1" thickBot="1">
      <c r="A20" s="181" t="s">
        <v>174</v>
      </c>
      <c r="B20" s="184"/>
      <c r="C20" s="171"/>
      <c r="D20" s="171"/>
      <c r="E20" s="54"/>
      <c r="F20" s="54"/>
      <c r="G20" s="189">
        <f>SUM(G15:G18)</f>
        <v>1480000000</v>
      </c>
      <c r="H20" s="169"/>
      <c r="I20" s="189">
        <f>SUM(I15:I18)</f>
        <v>93663209</v>
      </c>
      <c r="J20" s="165"/>
      <c r="K20" s="189">
        <f>SUM(K15:K18)</f>
        <v>94712575</v>
      </c>
      <c r="L20" s="169"/>
      <c r="M20" s="189">
        <f>SUM(M15:M18)</f>
        <v>90500000</v>
      </c>
      <c r="N20" s="169"/>
      <c r="O20" s="189">
        <f>SUM(O15:O18)</f>
        <v>234593451</v>
      </c>
      <c r="P20" s="169"/>
      <c r="Q20" s="189">
        <f>SUM(Q15:Q18)</f>
        <v>-7049532</v>
      </c>
      <c r="R20" s="169"/>
      <c r="S20" s="189">
        <f>SUM(S15:S18)</f>
        <v>1986419703</v>
      </c>
      <c r="T20" s="169"/>
      <c r="U20" s="189">
        <f>SUM(U15:U18)</f>
        <v>-1484116</v>
      </c>
      <c r="V20" s="169"/>
      <c r="W20" s="189">
        <f>SUM(W15:W18)</f>
        <v>1984935587</v>
      </c>
    </row>
    <row r="21" spans="1:23" s="55" customFormat="1" ht="16.5" customHeight="1" thickTop="1">
      <c r="E21" s="54"/>
      <c r="F21" s="54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4"/>
      <c r="W21" s="42"/>
    </row>
    <row r="22" spans="1:23" s="55" customFormat="1" ht="16.5" customHeight="1">
      <c r="A22" s="181" t="s">
        <v>141</v>
      </c>
      <c r="B22" s="171"/>
      <c r="C22" s="171"/>
      <c r="D22" s="171"/>
      <c r="E22" s="54"/>
      <c r="F22" s="54"/>
      <c r="G22" s="185">
        <v>2000000000</v>
      </c>
      <c r="H22" s="169"/>
      <c r="I22" s="185">
        <v>1248938736</v>
      </c>
      <c r="J22" s="169"/>
      <c r="K22" s="185">
        <v>94712575</v>
      </c>
      <c r="L22" s="169"/>
      <c r="M22" s="185">
        <v>110350000</v>
      </c>
      <c r="N22" s="169"/>
      <c r="O22" s="185">
        <v>423929843</v>
      </c>
      <c r="P22" s="169"/>
      <c r="Q22" s="185">
        <v>-7665932</v>
      </c>
      <c r="R22" s="169"/>
      <c r="S22" s="185">
        <f>SUM(G22:Q22)</f>
        <v>3870265222</v>
      </c>
      <c r="T22" s="169"/>
      <c r="U22" s="185">
        <v>-390043</v>
      </c>
      <c r="V22" s="169"/>
      <c r="W22" s="185">
        <f>SUM(S22:U22)</f>
        <v>3869875179</v>
      </c>
    </row>
    <row r="23" spans="1:23" s="55" customFormat="1" ht="16.5" customHeight="1">
      <c r="A23" s="171" t="s">
        <v>201</v>
      </c>
      <c r="B23" s="171"/>
      <c r="C23" s="171"/>
      <c r="D23" s="171"/>
      <c r="E23" s="54"/>
      <c r="F23" s="54"/>
      <c r="G23" s="185"/>
      <c r="H23" s="169"/>
      <c r="I23" s="185"/>
      <c r="J23" s="169"/>
      <c r="K23" s="185"/>
      <c r="L23" s="169"/>
      <c r="M23" s="185"/>
      <c r="N23" s="169"/>
      <c r="O23" s="185"/>
      <c r="P23" s="169"/>
      <c r="Q23" s="185"/>
      <c r="R23" s="169"/>
      <c r="S23" s="185"/>
      <c r="T23" s="169"/>
      <c r="U23" s="185"/>
      <c r="V23" s="169"/>
      <c r="W23" s="185"/>
    </row>
    <row r="24" spans="1:23" s="55" customFormat="1" ht="16.5" customHeight="1">
      <c r="A24" s="181"/>
      <c r="B24" s="171" t="s">
        <v>202</v>
      </c>
      <c r="C24" s="171"/>
      <c r="D24" s="171"/>
      <c r="E24" s="54">
        <v>5</v>
      </c>
      <c r="F24" s="54"/>
      <c r="G24" s="173">
        <v>0</v>
      </c>
      <c r="H24" s="169"/>
      <c r="I24" s="173">
        <v>0</v>
      </c>
      <c r="J24" s="169"/>
      <c r="K24" s="173">
        <v>0</v>
      </c>
      <c r="L24" s="169"/>
      <c r="M24" s="173">
        <v>0</v>
      </c>
      <c r="N24" s="169"/>
      <c r="O24" s="173">
        <v>-876890</v>
      </c>
      <c r="P24" s="169"/>
      <c r="Q24" s="173">
        <v>0</v>
      </c>
      <c r="R24" s="169"/>
      <c r="S24" s="173">
        <f>SUM(G24:Q24)</f>
        <v>-876890</v>
      </c>
      <c r="T24" s="169"/>
      <c r="U24" s="173">
        <v>0</v>
      </c>
      <c r="V24" s="169"/>
      <c r="W24" s="173">
        <f>SUM(S24:U24)</f>
        <v>-876890</v>
      </c>
    </row>
    <row r="25" spans="1:23" s="55" customFormat="1" ht="6.6" customHeight="1">
      <c r="A25" s="181"/>
      <c r="B25" s="171"/>
      <c r="C25" s="171"/>
      <c r="D25" s="171"/>
      <c r="E25" s="54"/>
      <c r="F25" s="54"/>
      <c r="G25" s="185"/>
      <c r="H25" s="169"/>
      <c r="I25" s="185"/>
      <c r="J25" s="169"/>
      <c r="K25" s="185"/>
      <c r="L25" s="169"/>
      <c r="M25" s="185"/>
      <c r="N25" s="169"/>
      <c r="O25" s="185"/>
      <c r="P25" s="169"/>
      <c r="Q25" s="185"/>
      <c r="R25" s="169"/>
      <c r="S25" s="185"/>
      <c r="T25" s="169"/>
      <c r="U25" s="185"/>
      <c r="V25" s="169"/>
      <c r="W25" s="185"/>
    </row>
    <row r="26" spans="1:23" s="55" customFormat="1" ht="16.5" customHeight="1">
      <c r="A26" s="181" t="s">
        <v>203</v>
      </c>
      <c r="B26" s="171"/>
      <c r="C26" s="171"/>
      <c r="D26" s="171"/>
      <c r="E26" s="54"/>
      <c r="F26" s="54"/>
      <c r="G26" s="185">
        <f>SUM(G22:G25)</f>
        <v>2000000000</v>
      </c>
      <c r="H26" s="169"/>
      <c r="I26" s="185">
        <f>SUM(I22:I25)</f>
        <v>1248938736</v>
      </c>
      <c r="J26" s="169"/>
      <c r="K26" s="185">
        <f>SUM(K22:K25)</f>
        <v>94712575</v>
      </c>
      <c r="L26" s="169"/>
      <c r="M26" s="185">
        <f>SUM(M22:M25)</f>
        <v>110350000</v>
      </c>
      <c r="N26" s="169"/>
      <c r="O26" s="185">
        <f>SUM(O22:O25)</f>
        <v>423052953</v>
      </c>
      <c r="P26" s="169"/>
      <c r="Q26" s="185">
        <f>SUM(Q22:Q25)</f>
        <v>-7665932</v>
      </c>
      <c r="R26" s="169"/>
      <c r="S26" s="185">
        <f>SUM(G26:Q26)</f>
        <v>3869388332</v>
      </c>
      <c r="T26" s="169"/>
      <c r="U26" s="185">
        <f>SUM(U22:U25)</f>
        <v>-390043</v>
      </c>
      <c r="V26" s="169"/>
      <c r="W26" s="185">
        <f>SUM(S26:U26)</f>
        <v>3868998289</v>
      </c>
    </row>
    <row r="27" spans="1:23" s="55" customFormat="1" ht="4.5" customHeight="1">
      <c r="A27" s="181"/>
      <c r="B27" s="171"/>
      <c r="C27" s="171"/>
      <c r="D27" s="171"/>
      <c r="E27" s="54"/>
      <c r="F27" s="54"/>
      <c r="G27" s="185"/>
      <c r="H27" s="169"/>
      <c r="I27" s="185"/>
      <c r="J27" s="169"/>
      <c r="K27" s="185"/>
      <c r="L27" s="169"/>
      <c r="M27" s="185"/>
      <c r="N27" s="169"/>
      <c r="O27" s="185"/>
      <c r="P27" s="169"/>
      <c r="Q27" s="185"/>
      <c r="R27" s="169"/>
      <c r="S27" s="185"/>
      <c r="T27" s="169"/>
      <c r="U27" s="185"/>
      <c r="V27" s="169"/>
      <c r="W27" s="185"/>
    </row>
    <row r="28" spans="1:23" s="55" customFormat="1" ht="16.5" customHeight="1">
      <c r="A28" s="182" t="s">
        <v>176</v>
      </c>
      <c r="B28" s="183"/>
      <c r="C28" s="171"/>
      <c r="D28" s="171"/>
      <c r="E28" s="54">
        <v>22</v>
      </c>
      <c r="G28" s="185">
        <v>0</v>
      </c>
      <c r="H28" s="169"/>
      <c r="I28" s="185">
        <v>0</v>
      </c>
      <c r="J28" s="165"/>
      <c r="K28" s="185">
        <v>0</v>
      </c>
      <c r="L28" s="169"/>
      <c r="M28" s="185">
        <v>0</v>
      </c>
      <c r="N28" s="169"/>
      <c r="O28" s="185">
        <v>-300000000</v>
      </c>
      <c r="P28" s="169"/>
      <c r="Q28" s="185">
        <v>0</v>
      </c>
      <c r="R28" s="169"/>
      <c r="S28" s="185">
        <f>SUM(G28:Q28)</f>
        <v>-300000000</v>
      </c>
      <c r="T28" s="169"/>
      <c r="U28" s="185">
        <v>0</v>
      </c>
      <c r="V28" s="169"/>
      <c r="W28" s="185">
        <f>SUM(S28,U28)</f>
        <v>-300000000</v>
      </c>
    </row>
    <row r="29" spans="1:23" s="55" customFormat="1" ht="16.5" customHeight="1">
      <c r="A29" s="171" t="s">
        <v>74</v>
      </c>
      <c r="B29" s="171"/>
      <c r="C29" s="171"/>
      <c r="D29" s="171"/>
      <c r="G29" s="173">
        <v>0</v>
      </c>
      <c r="H29" s="169"/>
      <c r="I29" s="173">
        <v>0</v>
      </c>
      <c r="J29" s="168"/>
      <c r="K29" s="173">
        <v>0</v>
      </c>
      <c r="L29" s="168"/>
      <c r="M29" s="173">
        <v>0</v>
      </c>
      <c r="N29" s="169"/>
      <c r="O29" s="173">
        <f>'6 (6M)'!G48</f>
        <v>256314898</v>
      </c>
      <c r="P29" s="168"/>
      <c r="Q29" s="173">
        <v>3979500</v>
      </c>
      <c r="R29" s="168"/>
      <c r="S29" s="173">
        <f>SUM(G29:Q29)</f>
        <v>260294398</v>
      </c>
      <c r="T29" s="169"/>
      <c r="U29" s="173">
        <v>-654826</v>
      </c>
      <c r="V29" s="169"/>
      <c r="W29" s="173">
        <f>SUM(S29,U29)</f>
        <v>259639572</v>
      </c>
    </row>
    <row r="30" spans="1:23" s="55" customFormat="1" ht="6" customHeight="1">
      <c r="A30" s="171"/>
      <c r="B30" s="171"/>
      <c r="C30" s="171"/>
      <c r="D30" s="171"/>
      <c r="G30" s="186"/>
      <c r="H30" s="187"/>
      <c r="I30" s="186"/>
      <c r="J30" s="169"/>
      <c r="K30" s="185"/>
      <c r="L30" s="169"/>
      <c r="M30" s="185"/>
      <c r="N30" s="169"/>
      <c r="O30" s="185"/>
      <c r="P30" s="169"/>
      <c r="Q30" s="185"/>
      <c r="R30" s="169"/>
      <c r="S30" s="164"/>
      <c r="T30" s="169"/>
      <c r="U30" s="185"/>
      <c r="V30" s="169"/>
      <c r="W30" s="185"/>
    </row>
    <row r="31" spans="1:23" ht="16.5" customHeight="1" thickBot="1">
      <c r="A31" s="181" t="s">
        <v>177</v>
      </c>
      <c r="B31" s="184"/>
      <c r="C31" s="171"/>
      <c r="D31" s="171"/>
      <c r="G31" s="188">
        <f>SUM(G26:G29)</f>
        <v>2000000000</v>
      </c>
      <c r="H31" s="169"/>
      <c r="I31" s="188">
        <f>SUM(I26:I29)</f>
        <v>1248938736</v>
      </c>
      <c r="J31" s="165"/>
      <c r="K31" s="188">
        <f>SUM(K26:K29)</f>
        <v>94712575</v>
      </c>
      <c r="L31" s="169"/>
      <c r="M31" s="188">
        <f>SUM(M26:M29)</f>
        <v>110350000</v>
      </c>
      <c r="N31" s="169"/>
      <c r="O31" s="188">
        <f>SUM(O26:O29)</f>
        <v>379367851</v>
      </c>
      <c r="P31" s="169"/>
      <c r="Q31" s="188">
        <f>SUM(Q26:Q29)</f>
        <v>-3686432</v>
      </c>
      <c r="R31" s="169"/>
      <c r="S31" s="188">
        <f>SUM(S26:S29)</f>
        <v>3829682730</v>
      </c>
      <c r="T31" s="169"/>
      <c r="U31" s="188">
        <f>SUM(U26:U29)</f>
        <v>-1044869</v>
      </c>
      <c r="V31" s="169"/>
      <c r="W31" s="188">
        <f>SUM(W26:W29)</f>
        <v>3828637861</v>
      </c>
    </row>
    <row r="32" spans="1:23" ht="16.5" customHeight="1" thickTop="1">
      <c r="A32" s="181"/>
      <c r="B32" s="184"/>
      <c r="C32" s="171"/>
      <c r="D32" s="171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1:23" ht="16.5" customHeight="1">
      <c r="A33" s="181"/>
      <c r="B33" s="184"/>
      <c r="C33" s="171"/>
      <c r="D33" s="171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1:23" ht="16.5" customHeight="1">
      <c r="A34" s="181"/>
      <c r="B34" s="184"/>
      <c r="C34" s="171"/>
      <c r="D34" s="171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3" ht="16.5" customHeight="1">
      <c r="A35" s="181"/>
      <c r="B35" s="184"/>
      <c r="C35" s="171"/>
      <c r="D35" s="171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1:23" ht="9" customHeight="1">
      <c r="A36" s="128"/>
      <c r="B36" s="144"/>
      <c r="G36" s="39"/>
      <c r="H36" s="39"/>
      <c r="I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W36" s="39"/>
    </row>
    <row r="37" spans="1:23" ht="21.95" customHeight="1">
      <c r="A37" s="130" t="s">
        <v>72</v>
      </c>
      <c r="B37" s="130"/>
      <c r="C37" s="130"/>
      <c r="D37" s="130"/>
      <c r="E37" s="130"/>
      <c r="F37" s="130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43"/>
      <c r="W37" s="131"/>
    </row>
  </sheetData>
  <mergeCells count="3">
    <mergeCell ref="G6:W6"/>
    <mergeCell ref="G7:S7"/>
    <mergeCell ref="M9:O9"/>
  </mergeCells>
  <pageMargins left="0.4" right="0.4" top="0.5" bottom="0.6" header="0.49" footer="0.4"/>
  <pageSetup paperSize="9" scale="95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1"/>
  <sheetViews>
    <sheetView topLeftCell="A25" zoomScaleNormal="100" zoomScaleSheetLayoutView="115" workbookViewId="0">
      <selection activeCell="H40" sqref="H40"/>
    </sheetView>
  </sheetViews>
  <sheetFormatPr defaultColWidth="9.42578125" defaultRowHeight="16.5" customHeight="1"/>
  <cols>
    <col min="1" max="3" width="1.5703125" style="21" customWidth="1"/>
    <col min="4" max="4" width="40.5703125" style="21" customWidth="1"/>
    <col min="5" max="5" width="6.85546875" style="21" customWidth="1"/>
    <col min="6" max="6" width="0.85546875" style="21" customWidth="1"/>
    <col min="7" max="7" width="17.5703125" style="22" bestFit="1" customWidth="1"/>
    <col min="8" max="8" width="0.85546875" style="22" customWidth="1"/>
    <col min="9" max="9" width="14.140625" style="22" bestFit="1" customWidth="1"/>
    <col min="10" max="10" width="0.85546875" style="22" customWidth="1"/>
    <col min="11" max="11" width="15.42578125" style="22" bestFit="1" customWidth="1"/>
    <col min="12" max="12" width="0.85546875" style="22" customWidth="1"/>
    <col min="13" max="13" width="14.5703125" style="22" bestFit="1" customWidth="1"/>
    <col min="14" max="14" width="0.85546875" style="22" customWidth="1"/>
    <col min="15" max="15" width="13.5703125" style="22" customWidth="1"/>
    <col min="16" max="16384" width="9.42578125" style="21"/>
  </cols>
  <sheetData>
    <row r="1" spans="1:15" ht="16.5" customHeight="1">
      <c r="A1" s="36" t="str">
        <f>'E7'!A1</f>
        <v>R&amp;B Food Supply Public Company Limited</v>
      </c>
    </row>
    <row r="2" spans="1:15" ht="16.5" customHeight="1">
      <c r="A2" s="23" t="s">
        <v>158</v>
      </c>
    </row>
    <row r="3" spans="1:15" s="27" customFormat="1" ht="16.5" customHeight="1">
      <c r="A3" s="24" t="str">
        <f>+'E7'!A3</f>
        <v>For the six-month period ended 30 June 2020</v>
      </c>
      <c r="B3" s="25"/>
      <c r="C3" s="25"/>
      <c r="D3" s="25"/>
      <c r="E3" s="25"/>
      <c r="F3" s="25"/>
      <c r="G3" s="26"/>
      <c r="H3" s="26"/>
      <c r="I3" s="26"/>
      <c r="J3" s="26"/>
      <c r="K3" s="26"/>
      <c r="L3" s="26"/>
      <c r="M3" s="26"/>
      <c r="N3" s="26"/>
      <c r="O3" s="26"/>
    </row>
    <row r="4" spans="1:15" s="27" customFormat="1" ht="16.5" customHeight="1">
      <c r="A4" s="28"/>
      <c r="G4" s="29"/>
      <c r="H4" s="29"/>
      <c r="I4" s="29"/>
      <c r="J4" s="29"/>
      <c r="K4" s="29"/>
      <c r="L4" s="29"/>
      <c r="M4" s="29"/>
      <c r="N4" s="29"/>
      <c r="O4" s="29"/>
    </row>
    <row r="5" spans="1:15" s="27" customFormat="1" ht="16.5" customHeight="1">
      <c r="A5" s="28"/>
      <c r="G5" s="29"/>
      <c r="H5" s="29"/>
      <c r="I5" s="29"/>
      <c r="J5" s="29"/>
      <c r="K5" s="29"/>
      <c r="L5" s="29"/>
      <c r="M5" s="29"/>
      <c r="N5" s="29"/>
      <c r="O5" s="29"/>
    </row>
    <row r="6" spans="1:15" ht="16.5" customHeight="1">
      <c r="G6" s="248" t="s">
        <v>115</v>
      </c>
      <c r="H6" s="248"/>
      <c r="I6" s="248"/>
      <c r="J6" s="248"/>
      <c r="K6" s="248"/>
      <c r="L6" s="248"/>
      <c r="M6" s="248"/>
      <c r="N6" s="248"/>
      <c r="O6" s="248"/>
    </row>
    <row r="7" spans="1:15" ht="16.5" customHeight="1">
      <c r="G7" s="35"/>
      <c r="H7" s="35"/>
      <c r="I7" s="35"/>
      <c r="J7" s="35"/>
      <c r="K7" s="249" t="s">
        <v>20</v>
      </c>
      <c r="L7" s="249"/>
      <c r="M7" s="249"/>
      <c r="N7" s="35"/>
      <c r="O7" s="35"/>
    </row>
    <row r="8" spans="1:15" ht="16.5" customHeight="1">
      <c r="G8" s="31" t="s">
        <v>49</v>
      </c>
      <c r="H8" s="30"/>
      <c r="I8" s="31" t="s">
        <v>123</v>
      </c>
      <c r="J8" s="30"/>
      <c r="K8" s="31" t="s">
        <v>134</v>
      </c>
      <c r="L8" s="30"/>
      <c r="M8" s="31"/>
      <c r="N8" s="30"/>
    </row>
    <row r="9" spans="1:15" ht="16.5" customHeight="1">
      <c r="G9" s="31" t="s">
        <v>28</v>
      </c>
      <c r="H9" s="30"/>
      <c r="I9" s="31" t="s">
        <v>102</v>
      </c>
      <c r="J9" s="30"/>
      <c r="K9" s="31" t="s">
        <v>135</v>
      </c>
      <c r="L9" s="30"/>
      <c r="M9" s="31" t="s">
        <v>21</v>
      </c>
      <c r="N9" s="30"/>
      <c r="O9" s="31" t="s">
        <v>29</v>
      </c>
    </row>
    <row r="10" spans="1:15" ht="16.5" customHeight="1">
      <c r="E10" s="47" t="s">
        <v>0</v>
      </c>
      <c r="G10" s="32" t="s">
        <v>1</v>
      </c>
      <c r="H10" s="33"/>
      <c r="I10" s="32" t="s">
        <v>1</v>
      </c>
      <c r="J10" s="33"/>
      <c r="K10" s="32" t="s">
        <v>1</v>
      </c>
      <c r="L10" s="33"/>
      <c r="M10" s="32" t="s">
        <v>1</v>
      </c>
      <c r="N10" s="33"/>
      <c r="O10" s="32" t="s">
        <v>1</v>
      </c>
    </row>
    <row r="11" spans="1:15" ht="16.5" customHeight="1">
      <c r="B11" s="34"/>
      <c r="G11" s="29"/>
      <c r="I11" s="29"/>
      <c r="M11" s="29"/>
      <c r="O11" s="29"/>
    </row>
    <row r="12" spans="1:15" s="11" customFormat="1" ht="16.5" customHeight="1">
      <c r="A12" s="74" t="s">
        <v>126</v>
      </c>
      <c r="B12" s="155"/>
      <c r="C12" s="155"/>
      <c r="D12" s="155"/>
      <c r="E12" s="12"/>
      <c r="G12" s="98">
        <v>1480000000</v>
      </c>
      <c r="H12" s="98"/>
      <c r="I12" s="156">
        <v>93663209</v>
      </c>
      <c r="J12" s="98"/>
      <c r="K12" s="98">
        <v>77000000</v>
      </c>
      <c r="L12" s="98"/>
      <c r="M12" s="98">
        <v>246302496</v>
      </c>
      <c r="N12" s="98"/>
      <c r="O12" s="98">
        <f>SUM(G12:M12)</f>
        <v>1896965705</v>
      </c>
    </row>
    <row r="13" spans="1:15" s="11" customFormat="1" ht="16.5" customHeight="1">
      <c r="A13" s="155" t="s">
        <v>178</v>
      </c>
      <c r="B13" s="155"/>
      <c r="C13" s="155"/>
      <c r="D13" s="155"/>
      <c r="G13" s="98">
        <v>0</v>
      </c>
      <c r="H13" s="98"/>
      <c r="I13" s="98">
        <v>0</v>
      </c>
      <c r="J13" s="98"/>
      <c r="K13" s="98">
        <v>13500000</v>
      </c>
      <c r="L13" s="98"/>
      <c r="M13" s="98">
        <v>-13500000</v>
      </c>
      <c r="N13" s="98"/>
      <c r="O13" s="98">
        <f t="shared" ref="O13:O15" si="0">SUM(G13:M13)</f>
        <v>0</v>
      </c>
    </row>
    <row r="14" spans="1:15" s="11" customFormat="1" ht="16.5" customHeight="1">
      <c r="A14" s="155" t="s">
        <v>176</v>
      </c>
      <c r="B14" s="155"/>
      <c r="C14" s="155"/>
      <c r="D14" s="155"/>
      <c r="E14" s="12">
        <v>22</v>
      </c>
      <c r="G14" s="98">
        <v>0</v>
      </c>
      <c r="H14" s="98"/>
      <c r="I14" s="98">
        <v>0</v>
      </c>
      <c r="J14" s="98"/>
      <c r="K14" s="98">
        <v>0</v>
      </c>
      <c r="L14" s="98"/>
      <c r="M14" s="98">
        <v>-250000000</v>
      </c>
      <c r="N14" s="98"/>
      <c r="O14" s="98">
        <f t="shared" si="0"/>
        <v>-250000000</v>
      </c>
    </row>
    <row r="15" spans="1:15" s="11" customFormat="1" ht="16.5" customHeight="1">
      <c r="A15" s="155" t="s">
        <v>74</v>
      </c>
      <c r="B15" s="155"/>
      <c r="C15" s="155"/>
      <c r="D15" s="155"/>
      <c r="G15" s="93">
        <v>0</v>
      </c>
      <c r="H15" s="156"/>
      <c r="I15" s="93">
        <v>0</v>
      </c>
      <c r="J15" s="156"/>
      <c r="K15" s="93">
        <v>0</v>
      </c>
      <c r="L15" s="156"/>
      <c r="M15" s="93">
        <v>192285377</v>
      </c>
      <c r="N15" s="156"/>
      <c r="O15" s="93">
        <f t="shared" si="0"/>
        <v>192285377</v>
      </c>
    </row>
    <row r="16" spans="1:15" s="11" customFormat="1" ht="16.5" customHeight="1">
      <c r="A16" s="155"/>
      <c r="B16" s="155"/>
      <c r="C16" s="155"/>
      <c r="D16" s="155"/>
      <c r="G16" s="191"/>
      <c r="H16" s="98"/>
      <c r="I16" s="98"/>
      <c r="J16" s="98"/>
      <c r="K16" s="98"/>
      <c r="L16" s="98"/>
      <c r="M16" s="98"/>
      <c r="N16" s="98"/>
      <c r="O16" s="98"/>
    </row>
    <row r="17" spans="1:15" s="11" customFormat="1" ht="16.5" customHeight="1" thickBot="1">
      <c r="A17" s="74" t="s">
        <v>174</v>
      </c>
      <c r="B17" s="82"/>
      <c r="C17" s="155"/>
      <c r="D17" s="155"/>
      <c r="E17" s="12"/>
      <c r="G17" s="107">
        <f>SUM(G12:G16)</f>
        <v>1480000000</v>
      </c>
      <c r="H17" s="71"/>
      <c r="I17" s="107">
        <f>SUM(I12:I16)</f>
        <v>93663209</v>
      </c>
      <c r="J17" s="71"/>
      <c r="K17" s="107">
        <f>SUM(K12:K16)</f>
        <v>90500000</v>
      </c>
      <c r="L17" s="71"/>
      <c r="M17" s="107">
        <f>SUM(M12:M16)</f>
        <v>175087873</v>
      </c>
      <c r="N17" s="71"/>
      <c r="O17" s="107">
        <f>SUM(O12:O16)</f>
        <v>1839251082</v>
      </c>
    </row>
    <row r="18" spans="1:15" s="11" customFormat="1" ht="16.5" customHeight="1" thickTop="1">
      <c r="A18" s="10"/>
      <c r="E18" s="12"/>
      <c r="G18" s="9"/>
      <c r="H18" s="9"/>
      <c r="I18" s="145"/>
      <c r="J18" s="9"/>
      <c r="K18" s="145"/>
      <c r="L18" s="9"/>
      <c r="M18" s="9"/>
      <c r="N18" s="9"/>
      <c r="O18" s="9"/>
    </row>
    <row r="19" spans="1:15" s="11" customFormat="1" ht="16.5" customHeight="1">
      <c r="A19" s="74" t="s">
        <v>126</v>
      </c>
      <c r="B19" s="155"/>
      <c r="C19" s="155"/>
      <c r="D19" s="155"/>
      <c r="E19" s="12"/>
      <c r="G19" s="104">
        <v>2000000000</v>
      </c>
      <c r="H19" s="98"/>
      <c r="I19" s="159">
        <v>1248938736</v>
      </c>
      <c r="J19" s="98"/>
      <c r="K19" s="104">
        <v>110350000</v>
      </c>
      <c r="L19" s="98"/>
      <c r="M19" s="104">
        <v>351871554</v>
      </c>
      <c r="N19" s="98"/>
      <c r="O19" s="104">
        <f>SUM(G19:M19)</f>
        <v>3711160290</v>
      </c>
    </row>
    <row r="20" spans="1:15" s="11" customFormat="1" ht="16.5" customHeight="1">
      <c r="A20" s="155" t="s">
        <v>201</v>
      </c>
      <c r="B20" s="155"/>
      <c r="C20" s="155"/>
      <c r="D20" s="155"/>
      <c r="E20" s="12"/>
      <c r="G20" s="104"/>
      <c r="H20" s="98"/>
      <c r="I20" s="159"/>
      <c r="J20" s="98"/>
      <c r="K20" s="104"/>
      <c r="L20" s="98"/>
      <c r="M20" s="104"/>
      <c r="N20" s="98"/>
      <c r="O20" s="104"/>
    </row>
    <row r="21" spans="1:15" s="11" customFormat="1" ht="16.5" customHeight="1">
      <c r="A21" s="155"/>
      <c r="B21" s="155" t="s">
        <v>202</v>
      </c>
      <c r="C21" s="155"/>
      <c r="D21" s="155"/>
      <c r="E21" s="12">
        <v>5</v>
      </c>
      <c r="G21" s="103">
        <v>0</v>
      </c>
      <c r="H21" s="98"/>
      <c r="I21" s="92">
        <v>0</v>
      </c>
      <c r="J21" s="98"/>
      <c r="K21" s="103">
        <v>0</v>
      </c>
      <c r="L21" s="98"/>
      <c r="M21" s="103">
        <v>-2482965</v>
      </c>
      <c r="N21" s="98"/>
      <c r="O21" s="103">
        <f>SUM(G21:M21)</f>
        <v>-2482965</v>
      </c>
    </row>
    <row r="22" spans="1:15" s="11" customFormat="1" ht="16.5" customHeight="1">
      <c r="A22" s="74" t="s">
        <v>203</v>
      </c>
      <c r="B22" s="155"/>
      <c r="C22" s="155"/>
      <c r="D22" s="155"/>
      <c r="E22" s="12"/>
      <c r="G22" s="104">
        <f>SUM(G19:G21)</f>
        <v>2000000000</v>
      </c>
      <c r="H22" s="98"/>
      <c r="I22" s="104">
        <f>SUM(I19:I21)</f>
        <v>1248938736</v>
      </c>
      <c r="J22" s="98"/>
      <c r="K22" s="104">
        <f>SUM(K19:K21)</f>
        <v>110350000</v>
      </c>
      <c r="L22" s="98"/>
      <c r="M22" s="104">
        <f>SUM(M19:M21)</f>
        <v>349388589</v>
      </c>
      <c r="N22" s="98"/>
      <c r="O22" s="104">
        <f>SUM(G22:M22)</f>
        <v>3708677325</v>
      </c>
    </row>
    <row r="23" spans="1:15" s="11" customFormat="1" ht="16.5" customHeight="1">
      <c r="A23" s="155" t="s">
        <v>176</v>
      </c>
      <c r="B23" s="155"/>
      <c r="C23" s="155"/>
      <c r="D23" s="155"/>
      <c r="E23" s="12">
        <v>22</v>
      </c>
      <c r="G23" s="104">
        <v>0</v>
      </c>
      <c r="H23" s="98"/>
      <c r="I23" s="104">
        <v>0</v>
      </c>
      <c r="J23" s="98"/>
      <c r="K23" s="104">
        <v>0</v>
      </c>
      <c r="L23" s="98"/>
      <c r="M23" s="104">
        <f>-300000000</f>
        <v>-300000000</v>
      </c>
      <c r="N23" s="98"/>
      <c r="O23" s="104">
        <f>SUM(G23:M23)</f>
        <v>-300000000</v>
      </c>
    </row>
    <row r="24" spans="1:15" s="11" customFormat="1" ht="16.5" customHeight="1">
      <c r="A24" s="155" t="s">
        <v>74</v>
      </c>
      <c r="B24" s="155"/>
      <c r="C24" s="155"/>
      <c r="D24" s="155"/>
      <c r="G24" s="92">
        <v>0</v>
      </c>
      <c r="H24" s="156"/>
      <c r="I24" s="92">
        <v>0</v>
      </c>
      <c r="J24" s="156"/>
      <c r="K24" s="92">
        <v>0</v>
      </c>
      <c r="L24" s="156"/>
      <c r="M24" s="92">
        <f>'6 (6M)'!K57</f>
        <v>197475497</v>
      </c>
      <c r="N24" s="156"/>
      <c r="O24" s="92">
        <f>SUM(G24:M24)</f>
        <v>197475497</v>
      </c>
    </row>
    <row r="25" spans="1:15" s="11" customFormat="1" ht="16.5" customHeight="1">
      <c r="A25" s="155"/>
      <c r="B25" s="155"/>
      <c r="C25" s="155"/>
      <c r="D25" s="155"/>
      <c r="G25" s="190"/>
      <c r="H25" s="98"/>
      <c r="I25" s="104"/>
      <c r="J25" s="98"/>
      <c r="K25" s="104"/>
      <c r="L25" s="98"/>
      <c r="M25" s="104"/>
      <c r="N25" s="98"/>
      <c r="O25" s="104"/>
    </row>
    <row r="26" spans="1:15" s="11" customFormat="1" ht="16.5" customHeight="1" thickBot="1">
      <c r="A26" s="74" t="s">
        <v>174</v>
      </c>
      <c r="B26" s="82"/>
      <c r="C26" s="155"/>
      <c r="D26" s="155"/>
      <c r="G26" s="106">
        <f>SUM(G22:G24)</f>
        <v>2000000000</v>
      </c>
      <c r="H26" s="71"/>
      <c r="I26" s="106">
        <f>SUM(I22:I24)</f>
        <v>1248938736</v>
      </c>
      <c r="J26" s="71"/>
      <c r="K26" s="106">
        <f>SUM(K22:K24)</f>
        <v>110350000</v>
      </c>
      <c r="L26" s="71"/>
      <c r="M26" s="106">
        <f>SUM(M22:M24)</f>
        <v>246864086</v>
      </c>
      <c r="N26" s="71"/>
      <c r="O26" s="106">
        <f>SUM(O22:O24)</f>
        <v>3606152822</v>
      </c>
    </row>
    <row r="27" spans="1:15" ht="16.5" customHeight="1" thickTop="1">
      <c r="A27" s="23"/>
      <c r="B27" s="34"/>
      <c r="G27" s="9"/>
      <c r="H27" s="1"/>
      <c r="I27" s="9"/>
      <c r="J27" s="1"/>
      <c r="K27" s="1"/>
      <c r="L27" s="1"/>
      <c r="M27" s="9"/>
      <c r="N27" s="1"/>
      <c r="O27" s="9"/>
    </row>
    <row r="28" spans="1:15" ht="21.95" customHeight="1">
      <c r="A28" s="23"/>
      <c r="B28" s="34"/>
      <c r="G28" s="29"/>
      <c r="I28" s="29"/>
      <c r="M28" s="29"/>
      <c r="O28" s="29"/>
    </row>
    <row r="29" spans="1:15" ht="21.95" customHeight="1"/>
    <row r="30" spans="1:15" ht="18" customHeight="1"/>
    <row r="31" spans="1:15" ht="21.95" customHeight="1">
      <c r="A31" s="25" t="s">
        <v>72</v>
      </c>
      <c r="B31" s="25"/>
      <c r="C31" s="25"/>
      <c r="D31" s="25"/>
      <c r="E31" s="25"/>
      <c r="F31" s="25"/>
      <c r="G31" s="26"/>
      <c r="H31" s="26"/>
      <c r="I31" s="26"/>
      <c r="J31" s="5"/>
      <c r="K31" s="5"/>
      <c r="L31" s="5"/>
      <c r="M31" s="26"/>
      <c r="N31" s="5"/>
      <c r="O31" s="26"/>
    </row>
  </sheetData>
  <mergeCells count="2">
    <mergeCell ref="G6:O6"/>
    <mergeCell ref="K7:M7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K153"/>
  <sheetViews>
    <sheetView tabSelected="1" topLeftCell="A103" zoomScaleNormal="100" zoomScaleSheetLayoutView="130" workbookViewId="0">
      <selection activeCell="B158" sqref="B158"/>
    </sheetView>
  </sheetViews>
  <sheetFormatPr defaultColWidth="0.5703125" defaultRowHeight="15" customHeight="1"/>
  <cols>
    <col min="1" max="1" width="1.5703125" style="8" customWidth="1"/>
    <col min="2" max="2" width="43" style="8" customWidth="1"/>
    <col min="3" max="3" width="5.5703125" style="73" customWidth="1"/>
    <col min="4" max="4" width="0.5703125" style="8" customWidth="1"/>
    <col min="5" max="5" width="10.5703125" style="8" customWidth="1"/>
    <col min="6" max="6" width="0.5703125" style="8" customWidth="1"/>
    <col min="7" max="7" width="10.5703125" style="8" customWidth="1"/>
    <col min="8" max="8" width="0.5703125" style="8" customWidth="1"/>
    <col min="9" max="9" width="10.5703125" style="8" customWidth="1"/>
    <col min="10" max="10" width="0.5703125" style="8" customWidth="1"/>
    <col min="11" max="11" width="10.5703125" style="8" customWidth="1"/>
    <col min="12" max="139" width="9.42578125" style="8" customWidth="1"/>
    <col min="140" max="140" width="1.42578125" style="8" customWidth="1"/>
    <col min="141" max="141" width="52.5703125" style="8" customWidth="1"/>
    <col min="142" max="142" width="7" style="8" bestFit="1" customWidth="1"/>
    <col min="143" max="143" width="0.5703125" style="8" customWidth="1"/>
    <col min="144" max="144" width="10.5703125" style="8" customWidth="1"/>
    <col min="145" max="16384" width="0.5703125" style="8"/>
  </cols>
  <sheetData>
    <row r="1" spans="1:11" ht="15" customHeight="1">
      <c r="A1" s="13" t="str">
        <f>'E8'!A1</f>
        <v>R&amp;B Food Supply Public Company Limited</v>
      </c>
    </row>
    <row r="2" spans="1:11" ht="15" customHeight="1">
      <c r="A2" s="14" t="s">
        <v>139</v>
      </c>
      <c r="B2" s="15"/>
      <c r="C2" s="228"/>
    </row>
    <row r="3" spans="1:11" ht="15" customHeight="1">
      <c r="A3" s="16" t="str">
        <f>+'E8'!A3</f>
        <v>For the six-month period ended 30 June 2020</v>
      </c>
      <c r="B3" s="16"/>
      <c r="C3" s="229"/>
      <c r="D3" s="3"/>
      <c r="E3" s="3"/>
      <c r="F3" s="3"/>
      <c r="G3" s="3"/>
      <c r="H3" s="3"/>
      <c r="I3" s="3"/>
      <c r="J3" s="3"/>
      <c r="K3" s="3"/>
    </row>
    <row r="4" spans="1:11" ht="15" customHeight="1">
      <c r="A4" s="17"/>
      <c r="B4" s="17"/>
      <c r="C4" s="230"/>
      <c r="D4" s="11"/>
      <c r="E4" s="11"/>
      <c r="F4" s="11"/>
      <c r="G4" s="11"/>
      <c r="H4" s="11"/>
      <c r="I4" s="11"/>
      <c r="J4" s="11"/>
      <c r="K4" s="11"/>
    </row>
    <row r="5" spans="1:11" ht="15" customHeight="1">
      <c r="A5" s="17"/>
      <c r="B5" s="17"/>
      <c r="C5" s="230"/>
      <c r="D5" s="11"/>
      <c r="E5" s="11"/>
      <c r="F5" s="11"/>
      <c r="G5" s="11"/>
      <c r="H5" s="11"/>
      <c r="I5" s="11"/>
      <c r="J5" s="11"/>
      <c r="K5" s="11"/>
    </row>
    <row r="6" spans="1:11" s="154" customFormat="1" ht="15" customHeight="1">
      <c r="A6" s="63"/>
      <c r="B6" s="63"/>
      <c r="C6" s="231"/>
      <c r="D6" s="55"/>
      <c r="E6" s="250" t="s">
        <v>45</v>
      </c>
      <c r="F6" s="250"/>
      <c r="G6" s="250"/>
      <c r="H6" s="55"/>
      <c r="I6" s="250" t="s">
        <v>68</v>
      </c>
      <c r="J6" s="250"/>
      <c r="K6" s="250"/>
    </row>
    <row r="7" spans="1:11" s="154" customFormat="1" ht="15" customHeight="1">
      <c r="A7" s="63"/>
      <c r="B7" s="63"/>
      <c r="C7" s="231"/>
      <c r="D7" s="55"/>
      <c r="E7" s="251" t="s">
        <v>46</v>
      </c>
      <c r="F7" s="251"/>
      <c r="G7" s="251"/>
      <c r="H7" s="64"/>
      <c r="I7" s="251" t="s">
        <v>46</v>
      </c>
      <c r="J7" s="251"/>
      <c r="K7" s="251"/>
    </row>
    <row r="8" spans="1:11" s="154" customFormat="1" ht="15" customHeight="1">
      <c r="A8" s="63"/>
      <c r="B8" s="63"/>
      <c r="C8" s="231"/>
      <c r="D8" s="55"/>
      <c r="E8" s="65" t="s">
        <v>47</v>
      </c>
      <c r="F8" s="56"/>
      <c r="G8" s="65" t="s">
        <v>47</v>
      </c>
      <c r="H8" s="64"/>
      <c r="I8" s="65" t="s">
        <v>47</v>
      </c>
      <c r="J8" s="56"/>
      <c r="K8" s="65" t="s">
        <v>47</v>
      </c>
    </row>
    <row r="9" spans="1:11" s="154" customFormat="1" ht="15" customHeight="1">
      <c r="A9" s="63"/>
      <c r="B9" s="63"/>
      <c r="C9" s="231"/>
      <c r="D9" s="55"/>
      <c r="E9" s="193" t="s">
        <v>170</v>
      </c>
      <c r="F9" s="194"/>
      <c r="G9" s="193" t="s">
        <v>170</v>
      </c>
      <c r="H9" s="194"/>
      <c r="I9" s="193" t="s">
        <v>170</v>
      </c>
      <c r="J9" s="194"/>
      <c r="K9" s="193" t="s">
        <v>170</v>
      </c>
    </row>
    <row r="10" spans="1:11" s="154" customFormat="1" ht="15" customHeight="1">
      <c r="A10" s="63"/>
      <c r="B10" s="63"/>
      <c r="C10" s="231"/>
      <c r="D10" s="55"/>
      <c r="E10" s="49" t="s">
        <v>142</v>
      </c>
      <c r="F10" s="49"/>
      <c r="G10" s="49" t="s">
        <v>125</v>
      </c>
      <c r="H10" s="48"/>
      <c r="I10" s="49" t="s">
        <v>142</v>
      </c>
      <c r="J10" s="49"/>
      <c r="K10" s="49" t="s">
        <v>125</v>
      </c>
    </row>
    <row r="11" spans="1:11" s="154" customFormat="1" ht="15" customHeight="1">
      <c r="A11" s="66"/>
      <c r="B11" s="66"/>
      <c r="C11" s="237" t="s">
        <v>0</v>
      </c>
      <c r="D11" s="67"/>
      <c r="E11" s="40" t="s">
        <v>1</v>
      </c>
      <c r="F11" s="49"/>
      <c r="G11" s="40" t="s">
        <v>1</v>
      </c>
      <c r="H11" s="67"/>
      <c r="I11" s="40" t="s">
        <v>1</v>
      </c>
      <c r="J11" s="49"/>
      <c r="K11" s="40" t="s">
        <v>1</v>
      </c>
    </row>
    <row r="12" spans="1:11" s="171" customFormat="1" ht="15" customHeight="1">
      <c r="A12" s="195" t="s">
        <v>33</v>
      </c>
      <c r="B12" s="196"/>
      <c r="C12" s="200"/>
      <c r="E12" s="197"/>
      <c r="I12" s="197"/>
    </row>
    <row r="13" spans="1:11" s="171" customFormat="1" ht="15" customHeight="1">
      <c r="A13" s="196" t="s">
        <v>30</v>
      </c>
      <c r="B13" s="196"/>
      <c r="C13" s="200"/>
      <c r="E13" s="198">
        <v>320962742</v>
      </c>
      <c r="G13" s="199">
        <v>200209663</v>
      </c>
      <c r="I13" s="198">
        <v>244254757</v>
      </c>
      <c r="K13" s="199">
        <v>239797155</v>
      </c>
    </row>
    <row r="14" spans="1:11" s="171" customFormat="1" ht="15" customHeight="1">
      <c r="A14" s="171" t="s">
        <v>34</v>
      </c>
      <c r="B14" s="196"/>
      <c r="C14" s="200"/>
      <c r="E14" s="198"/>
      <c r="G14" s="199"/>
      <c r="I14" s="198"/>
      <c r="K14" s="199"/>
    </row>
    <row r="15" spans="1:11" s="171" customFormat="1" ht="15" customHeight="1">
      <c r="B15" s="196" t="s">
        <v>179</v>
      </c>
      <c r="C15" s="200"/>
      <c r="E15" s="198"/>
      <c r="G15" s="199"/>
      <c r="I15" s="198"/>
      <c r="K15" s="199"/>
    </row>
    <row r="16" spans="1:11" s="171" customFormat="1" ht="15" customHeight="1">
      <c r="B16" s="196" t="s">
        <v>180</v>
      </c>
      <c r="C16" s="200">
        <v>13</v>
      </c>
      <c r="E16" s="198">
        <v>0</v>
      </c>
      <c r="G16" s="199">
        <v>0</v>
      </c>
      <c r="I16" s="198">
        <v>2109802</v>
      </c>
      <c r="K16" s="199">
        <v>2658682</v>
      </c>
    </row>
    <row r="17" spans="2:11" s="171" customFormat="1" ht="15" customHeight="1">
      <c r="B17" s="171" t="s">
        <v>35</v>
      </c>
      <c r="C17" s="200">
        <v>14</v>
      </c>
      <c r="E17" s="198">
        <v>66580539</v>
      </c>
      <c r="G17" s="199">
        <v>87878959</v>
      </c>
      <c r="I17" s="198">
        <v>39205344</v>
      </c>
      <c r="K17" s="199">
        <v>43487033</v>
      </c>
    </row>
    <row r="18" spans="2:11" s="171" customFormat="1" ht="15" customHeight="1">
      <c r="B18" s="171" t="s">
        <v>205</v>
      </c>
      <c r="C18" s="200">
        <v>15</v>
      </c>
      <c r="E18" s="198">
        <v>24383651</v>
      </c>
      <c r="G18" s="199">
        <v>0</v>
      </c>
      <c r="I18" s="198">
        <v>7945805</v>
      </c>
      <c r="K18" s="199">
        <v>0</v>
      </c>
    </row>
    <row r="19" spans="2:11" s="201" customFormat="1" ht="15" customHeight="1">
      <c r="B19" s="196" t="s">
        <v>36</v>
      </c>
      <c r="C19" s="200">
        <v>14</v>
      </c>
      <c r="D19" s="168"/>
      <c r="E19" s="198">
        <v>6901824</v>
      </c>
      <c r="F19" s="168"/>
      <c r="G19" s="199">
        <v>7046068</v>
      </c>
      <c r="H19" s="168"/>
      <c r="I19" s="198">
        <v>4676700</v>
      </c>
      <c r="J19" s="168"/>
      <c r="K19" s="199">
        <v>4812864</v>
      </c>
    </row>
    <row r="20" spans="2:11" s="171" customFormat="1" ht="15" customHeight="1">
      <c r="B20" s="196" t="s">
        <v>181</v>
      </c>
      <c r="C20" s="200"/>
      <c r="E20" s="198">
        <v>0</v>
      </c>
      <c r="G20" s="199">
        <v>11571639.620000001</v>
      </c>
      <c r="I20" s="198">
        <v>0</v>
      </c>
      <c r="K20" s="199">
        <v>0</v>
      </c>
    </row>
    <row r="21" spans="2:11" s="171" customFormat="1" ht="15" customHeight="1">
      <c r="B21" s="196" t="s">
        <v>204</v>
      </c>
      <c r="C21" s="200"/>
      <c r="E21" s="198">
        <v>4568842</v>
      </c>
      <c r="G21" s="199">
        <v>0</v>
      </c>
      <c r="I21" s="198">
        <v>4513113</v>
      </c>
      <c r="K21" s="199">
        <v>0</v>
      </c>
    </row>
    <row r="22" spans="2:11" s="171" customFormat="1" ht="15" customHeight="1">
      <c r="B22" s="171" t="s">
        <v>228</v>
      </c>
      <c r="C22" s="232"/>
      <c r="E22" s="198">
        <v>0</v>
      </c>
      <c r="G22" s="199">
        <v>-326069</v>
      </c>
      <c r="I22" s="198">
        <v>0</v>
      </c>
      <c r="K22" s="199">
        <v>-79474</v>
      </c>
    </row>
    <row r="23" spans="2:11" s="171" customFormat="1" ht="15" customHeight="1">
      <c r="B23" s="154" t="s">
        <v>230</v>
      </c>
      <c r="C23" s="200">
        <v>11</v>
      </c>
      <c r="E23" s="198">
        <v>2522840</v>
      </c>
      <c r="G23" s="199">
        <v>-1413662</v>
      </c>
      <c r="I23" s="198">
        <v>2552945</v>
      </c>
      <c r="K23" s="199">
        <v>-3132928</v>
      </c>
    </row>
    <row r="24" spans="2:11" s="171" customFormat="1" ht="15" customHeight="1">
      <c r="B24" s="202" t="s">
        <v>229</v>
      </c>
      <c r="C24" s="200">
        <v>11</v>
      </c>
      <c r="E24" s="198">
        <v>-8516248</v>
      </c>
      <c r="G24" s="199">
        <v>3921733</v>
      </c>
      <c r="I24" s="198">
        <v>452148</v>
      </c>
      <c r="K24" s="199">
        <v>3094572</v>
      </c>
    </row>
    <row r="25" spans="2:11" s="171" customFormat="1" ht="15" customHeight="1">
      <c r="B25" s="203" t="s">
        <v>182</v>
      </c>
      <c r="C25" s="200"/>
      <c r="E25" s="198">
        <v>-18390</v>
      </c>
      <c r="G25" s="199">
        <v>338218</v>
      </c>
      <c r="I25" s="198">
        <v>-18381</v>
      </c>
      <c r="K25" s="199">
        <v>-865744</v>
      </c>
    </row>
    <row r="26" spans="2:11" s="171" customFormat="1" ht="15" customHeight="1">
      <c r="B26" s="203" t="s">
        <v>116</v>
      </c>
      <c r="C26" s="200"/>
      <c r="E26" s="198">
        <v>39512</v>
      </c>
      <c r="G26" s="199">
        <v>20150</v>
      </c>
      <c r="I26" s="198">
        <v>3903</v>
      </c>
      <c r="K26" s="199">
        <v>20150</v>
      </c>
    </row>
    <row r="27" spans="2:11" s="171" customFormat="1" ht="15" customHeight="1">
      <c r="B27" s="171" t="s">
        <v>44</v>
      </c>
      <c r="C27" s="200">
        <v>19</v>
      </c>
      <c r="E27" s="198">
        <v>2290187</v>
      </c>
      <c r="G27" s="199">
        <v>13068859</v>
      </c>
      <c r="I27" s="198">
        <v>1309276</v>
      </c>
      <c r="K27" s="199">
        <v>9039560</v>
      </c>
    </row>
    <row r="28" spans="2:11" s="171" customFormat="1" ht="15" customHeight="1">
      <c r="B28" s="171" t="s">
        <v>217</v>
      </c>
      <c r="C28" s="200"/>
      <c r="E28" s="198">
        <v>0</v>
      </c>
      <c r="G28" s="199">
        <v>0</v>
      </c>
      <c r="I28" s="198">
        <v>-5022841</v>
      </c>
      <c r="K28" s="199">
        <v>0</v>
      </c>
    </row>
    <row r="29" spans="2:11" s="171" customFormat="1" ht="15" customHeight="1">
      <c r="B29" s="171" t="s">
        <v>216</v>
      </c>
      <c r="C29" s="200"/>
      <c r="E29" s="198">
        <v>231840</v>
      </c>
      <c r="G29" s="199">
        <v>0</v>
      </c>
      <c r="I29" s="198">
        <v>115920</v>
      </c>
      <c r="K29" s="199">
        <v>0</v>
      </c>
    </row>
    <row r="30" spans="2:11" s="171" customFormat="1" ht="15" customHeight="1">
      <c r="B30" s="171" t="s">
        <v>37</v>
      </c>
      <c r="C30" s="200"/>
      <c r="E30" s="198">
        <v>-1846934</v>
      </c>
      <c r="G30" s="199">
        <v>-622079</v>
      </c>
      <c r="I30" s="198">
        <v>-8540936</v>
      </c>
      <c r="K30" s="199">
        <v>-2693169</v>
      </c>
    </row>
    <row r="31" spans="2:11" s="171" customFormat="1" ht="15" customHeight="1">
      <c r="B31" s="171" t="s">
        <v>183</v>
      </c>
      <c r="C31" s="200"/>
      <c r="E31" s="198">
        <v>0</v>
      </c>
      <c r="G31" s="199">
        <v>0</v>
      </c>
      <c r="I31" s="198">
        <v>0</v>
      </c>
      <c r="K31" s="199">
        <v>-65785029</v>
      </c>
    </row>
    <row r="32" spans="2:11" s="171" customFormat="1" ht="15" customHeight="1">
      <c r="B32" s="171" t="s">
        <v>124</v>
      </c>
      <c r="C32" s="200"/>
      <c r="E32" s="198">
        <v>8879122</v>
      </c>
      <c r="G32" s="199">
        <v>14444816</v>
      </c>
      <c r="I32" s="198">
        <v>4411277</v>
      </c>
      <c r="K32" s="199">
        <v>9590344</v>
      </c>
    </row>
    <row r="33" spans="1:11" s="171" customFormat="1" ht="15" customHeight="1">
      <c r="B33" s="196" t="s">
        <v>231</v>
      </c>
      <c r="C33" s="200"/>
      <c r="E33" s="198">
        <v>6161163</v>
      </c>
      <c r="G33" s="199">
        <v>-513176</v>
      </c>
      <c r="I33" s="198">
        <v>-5041375</v>
      </c>
      <c r="K33" s="199">
        <v>3247783</v>
      </c>
    </row>
    <row r="34" spans="1:11" s="171" customFormat="1" ht="15" customHeight="1">
      <c r="B34" s="171" t="s">
        <v>233</v>
      </c>
      <c r="C34" s="200"/>
      <c r="E34" s="198"/>
      <c r="G34" s="199"/>
      <c r="I34" s="198"/>
      <c r="K34" s="199"/>
    </row>
    <row r="35" spans="1:11" s="171" customFormat="1" ht="15" customHeight="1">
      <c r="B35" s="171" t="s">
        <v>234</v>
      </c>
      <c r="C35" s="200">
        <v>8</v>
      </c>
      <c r="E35" s="198">
        <v>339380</v>
      </c>
      <c r="G35" s="199">
        <v>0</v>
      </c>
      <c r="I35" s="198">
        <v>339380</v>
      </c>
      <c r="K35" s="199">
        <v>0</v>
      </c>
    </row>
    <row r="36" spans="1:11" s="171" customFormat="1" ht="15" customHeight="1">
      <c r="B36" s="171" t="s">
        <v>38</v>
      </c>
      <c r="C36" s="200"/>
      <c r="E36" s="198"/>
      <c r="G36" s="199"/>
      <c r="I36" s="198"/>
      <c r="K36" s="199"/>
    </row>
    <row r="37" spans="1:11" s="171" customFormat="1" ht="15" customHeight="1">
      <c r="B37" s="204" t="s">
        <v>82</v>
      </c>
      <c r="C37" s="200"/>
      <c r="E37" s="198">
        <v>-53555009</v>
      </c>
      <c r="G37" s="199">
        <v>-48827158</v>
      </c>
      <c r="I37" s="198">
        <v>4621904</v>
      </c>
      <c r="K37" s="199">
        <v>-67346401</v>
      </c>
    </row>
    <row r="38" spans="1:11" s="171" customFormat="1" ht="15" customHeight="1">
      <c r="B38" s="204" t="s">
        <v>83</v>
      </c>
      <c r="C38" s="200"/>
      <c r="E38" s="198">
        <v>-80691496</v>
      </c>
      <c r="G38" s="199">
        <v>2815102</v>
      </c>
      <c r="I38" s="198">
        <v>-59989580</v>
      </c>
      <c r="K38" s="199">
        <v>25853318</v>
      </c>
    </row>
    <row r="39" spans="1:11" s="171" customFormat="1" ht="15" customHeight="1">
      <c r="B39" s="171" t="s">
        <v>84</v>
      </c>
      <c r="C39" s="200"/>
      <c r="E39" s="198">
        <v>-3557162</v>
      </c>
      <c r="G39" s="199">
        <v>-714285</v>
      </c>
      <c r="I39" s="198">
        <v>-244046</v>
      </c>
      <c r="K39" s="199">
        <v>224750</v>
      </c>
    </row>
    <row r="40" spans="1:11" s="171" customFormat="1" ht="15" customHeight="1">
      <c r="B40" s="204" t="s">
        <v>85</v>
      </c>
      <c r="C40" s="200"/>
      <c r="E40" s="198">
        <v>-2247046</v>
      </c>
      <c r="G40" s="199">
        <v>-1695314</v>
      </c>
      <c r="I40" s="198">
        <v>-62536</v>
      </c>
      <c r="K40" s="199">
        <v>1412001</v>
      </c>
    </row>
    <row r="41" spans="1:11" s="171" customFormat="1" ht="15" customHeight="1">
      <c r="B41" s="204" t="s">
        <v>86</v>
      </c>
      <c r="C41" s="200"/>
      <c r="E41" s="198">
        <v>7090521</v>
      </c>
      <c r="G41" s="199">
        <v>-27915832</v>
      </c>
      <c r="I41" s="198">
        <v>7295442</v>
      </c>
      <c r="K41" s="199">
        <v>-27094392</v>
      </c>
    </row>
    <row r="42" spans="1:11" s="171" customFormat="1" ht="15" customHeight="1">
      <c r="B42" s="204" t="s">
        <v>87</v>
      </c>
      <c r="C42" s="200"/>
      <c r="E42" s="205">
        <v>-1934424</v>
      </c>
      <c r="G42" s="206">
        <v>-42258</v>
      </c>
      <c r="I42" s="205">
        <v>-2259567</v>
      </c>
      <c r="K42" s="206">
        <v>1173349</v>
      </c>
    </row>
    <row r="43" spans="1:11" s="171" customFormat="1" ht="15" customHeight="1">
      <c r="B43" s="204"/>
      <c r="C43" s="200"/>
      <c r="E43" s="164"/>
      <c r="G43" s="168"/>
      <c r="I43" s="164"/>
      <c r="K43" s="168"/>
    </row>
    <row r="44" spans="1:11" s="201" customFormat="1" ht="15" customHeight="1">
      <c r="A44" s="171" t="s">
        <v>39</v>
      </c>
      <c r="B44" s="171"/>
      <c r="C44" s="200"/>
      <c r="D44" s="207"/>
      <c r="E44" s="164">
        <f>SUM(E13:E42)</f>
        <v>298585454</v>
      </c>
      <c r="F44" s="171"/>
      <c r="G44" s="168">
        <f>SUM(G13:G42)</f>
        <v>259245374.62</v>
      </c>
      <c r="H44" s="171"/>
      <c r="I44" s="164">
        <f>SUM(I13:I42)</f>
        <v>242628454</v>
      </c>
      <c r="J44" s="207"/>
      <c r="K44" s="168">
        <f>SUM(K13:K42)</f>
        <v>177414424</v>
      </c>
    </row>
    <row r="45" spans="1:11" s="201" customFormat="1" ht="15" customHeight="1">
      <c r="A45" s="171" t="s">
        <v>184</v>
      </c>
      <c r="B45" s="171"/>
      <c r="C45" s="200">
        <v>19</v>
      </c>
      <c r="D45" s="207"/>
      <c r="E45" s="164">
        <v>-94320</v>
      </c>
      <c r="F45" s="171"/>
      <c r="G45" s="168">
        <v>0</v>
      </c>
      <c r="H45" s="171"/>
      <c r="I45" s="164">
        <v>0</v>
      </c>
      <c r="J45" s="207"/>
      <c r="K45" s="168">
        <v>0</v>
      </c>
    </row>
    <row r="46" spans="1:11" s="201" customFormat="1" ht="15" customHeight="1">
      <c r="A46" s="208" t="s">
        <v>185</v>
      </c>
      <c r="B46" s="208"/>
      <c r="C46" s="209"/>
      <c r="D46" s="171"/>
      <c r="E46" s="198">
        <v>-8879122</v>
      </c>
      <c r="F46" s="171"/>
      <c r="G46" s="199">
        <v>-13612569</v>
      </c>
      <c r="H46" s="171"/>
      <c r="I46" s="198">
        <v>-4411277</v>
      </c>
      <c r="J46" s="171"/>
      <c r="K46" s="199">
        <v>-8595713</v>
      </c>
    </row>
    <row r="47" spans="1:11" s="201" customFormat="1" ht="15" customHeight="1">
      <c r="A47" s="208" t="s">
        <v>186</v>
      </c>
      <c r="B47" s="208"/>
      <c r="C47" s="209"/>
      <c r="D47" s="171"/>
      <c r="E47" s="205">
        <v>-27103400</v>
      </c>
      <c r="F47" s="171"/>
      <c r="G47" s="206">
        <v>-43124816</v>
      </c>
      <c r="H47" s="171"/>
      <c r="I47" s="205">
        <v>-22146396</v>
      </c>
      <c r="J47" s="171"/>
      <c r="K47" s="206">
        <v>-38546434</v>
      </c>
    </row>
    <row r="48" spans="1:11" s="201" customFormat="1" ht="15" customHeight="1">
      <c r="A48" s="208"/>
      <c r="B48" s="208"/>
      <c r="C48" s="209"/>
      <c r="D48" s="171"/>
      <c r="E48" s="164"/>
      <c r="F48" s="171"/>
      <c r="G48" s="168"/>
      <c r="H48" s="171"/>
      <c r="I48" s="164"/>
      <c r="J48" s="171"/>
      <c r="K48" s="168"/>
    </row>
    <row r="49" spans="1:11" s="201" customFormat="1" ht="15" customHeight="1">
      <c r="A49" s="171" t="s">
        <v>79</v>
      </c>
      <c r="B49" s="171"/>
      <c r="C49" s="200"/>
      <c r="D49" s="168"/>
      <c r="E49" s="167">
        <f>SUM(E44:E47)</f>
        <v>262508612</v>
      </c>
      <c r="F49" s="168"/>
      <c r="G49" s="172">
        <f>SUM(G44:G47)</f>
        <v>202507989.62</v>
      </c>
      <c r="H49" s="168"/>
      <c r="I49" s="167">
        <f>SUM(I44:I47)</f>
        <v>216070781</v>
      </c>
      <c r="J49" s="168"/>
      <c r="K49" s="172">
        <f>SUM(K44:K47)</f>
        <v>130272277</v>
      </c>
    </row>
    <row r="50" spans="1:11" s="55" customFormat="1" ht="15" customHeight="1">
      <c r="A50" s="154"/>
      <c r="B50" s="154"/>
      <c r="C50" s="232"/>
      <c r="D50" s="44"/>
      <c r="E50" s="44"/>
      <c r="F50" s="44"/>
      <c r="G50" s="44"/>
      <c r="H50" s="44"/>
      <c r="I50" s="44"/>
      <c r="J50" s="44"/>
      <c r="K50" s="44"/>
    </row>
    <row r="51" spans="1:11" s="55" customFormat="1" ht="12" customHeight="1">
      <c r="A51" s="154"/>
      <c r="B51" s="154"/>
      <c r="C51" s="232"/>
      <c r="D51" s="44"/>
      <c r="E51" s="44"/>
      <c r="F51" s="44"/>
      <c r="G51" s="44"/>
      <c r="H51" s="44"/>
      <c r="I51" s="44"/>
      <c r="J51" s="44"/>
      <c r="K51" s="44"/>
    </row>
    <row r="52" spans="1:11" s="11" customFormat="1" ht="21.95" customHeight="1">
      <c r="A52" s="18" t="s">
        <v>72</v>
      </c>
      <c r="B52" s="19"/>
      <c r="C52" s="233"/>
      <c r="D52" s="3"/>
      <c r="E52" s="3"/>
      <c r="F52" s="3"/>
      <c r="G52" s="3"/>
      <c r="H52" s="3"/>
      <c r="I52" s="3"/>
      <c r="J52" s="3"/>
      <c r="K52" s="3"/>
    </row>
    <row r="53" spans="1:11" ht="15" customHeight="1">
      <c r="A53" s="13" t="str">
        <f>A1</f>
        <v>R&amp;B Food Supply Public Company Limited</v>
      </c>
      <c r="B53" s="20"/>
      <c r="C53" s="234"/>
      <c r="D53" s="11"/>
      <c r="E53" s="11"/>
      <c r="F53" s="11"/>
      <c r="G53" s="11"/>
      <c r="H53" s="11"/>
      <c r="I53" s="11"/>
      <c r="J53" s="11"/>
      <c r="K53" s="11"/>
    </row>
    <row r="54" spans="1:11" ht="15" customHeight="1">
      <c r="A54" s="14" t="s">
        <v>127</v>
      </c>
      <c r="B54" s="20"/>
      <c r="C54" s="234"/>
      <c r="D54" s="11"/>
      <c r="E54" s="11"/>
      <c r="F54" s="11"/>
      <c r="G54" s="11"/>
      <c r="H54" s="11"/>
      <c r="I54" s="11"/>
      <c r="J54" s="11"/>
      <c r="K54" s="11"/>
    </row>
    <row r="55" spans="1:11" s="11" customFormat="1" ht="15" customHeight="1">
      <c r="A55" s="16" t="str">
        <f>+'E8'!A3</f>
        <v>For the six-month period ended 30 June 2020</v>
      </c>
      <c r="B55" s="19"/>
      <c r="C55" s="233"/>
      <c r="D55" s="3"/>
      <c r="E55" s="3"/>
      <c r="F55" s="3"/>
      <c r="G55" s="3"/>
      <c r="H55" s="3"/>
      <c r="I55" s="3"/>
      <c r="J55" s="3"/>
      <c r="K55" s="3"/>
    </row>
    <row r="56" spans="1:11" s="11" customFormat="1" ht="15" customHeight="1">
      <c r="A56" s="17"/>
      <c r="B56" s="20"/>
      <c r="C56" s="234"/>
    </row>
    <row r="57" spans="1:11" s="11" customFormat="1" ht="15" customHeight="1">
      <c r="A57" s="17"/>
      <c r="B57" s="20"/>
      <c r="C57" s="234"/>
    </row>
    <row r="58" spans="1:11" s="55" customFormat="1" ht="15" customHeight="1">
      <c r="A58" s="63"/>
      <c r="B58" s="68"/>
      <c r="C58" s="235"/>
      <c r="E58" s="250" t="s">
        <v>45</v>
      </c>
      <c r="F58" s="250"/>
      <c r="G58" s="250"/>
      <c r="H58" s="64"/>
      <c r="I58" s="250" t="s">
        <v>68</v>
      </c>
      <c r="J58" s="250"/>
      <c r="K58" s="250"/>
    </row>
    <row r="59" spans="1:11" s="55" customFormat="1" ht="15" customHeight="1">
      <c r="A59" s="68"/>
      <c r="B59" s="68"/>
      <c r="C59" s="235"/>
      <c r="E59" s="251" t="s">
        <v>46</v>
      </c>
      <c r="F59" s="251"/>
      <c r="G59" s="251"/>
      <c r="H59" s="64"/>
      <c r="I59" s="251" t="s">
        <v>46</v>
      </c>
      <c r="J59" s="251"/>
      <c r="K59" s="251"/>
    </row>
    <row r="60" spans="1:11" s="55" customFormat="1" ht="15" customHeight="1">
      <c r="A60" s="68"/>
      <c r="B60" s="68"/>
      <c r="C60" s="235"/>
      <c r="E60" s="65" t="s">
        <v>47</v>
      </c>
      <c r="F60" s="56"/>
      <c r="G60" s="65" t="s">
        <v>47</v>
      </c>
      <c r="H60" s="64"/>
      <c r="I60" s="65" t="s">
        <v>47</v>
      </c>
      <c r="J60" s="56"/>
      <c r="K60" s="65" t="s">
        <v>47</v>
      </c>
    </row>
    <row r="61" spans="1:11" s="55" customFormat="1" ht="15" customHeight="1">
      <c r="A61" s="68"/>
      <c r="B61" s="68"/>
      <c r="C61" s="235"/>
      <c r="E61" s="193" t="s">
        <v>170</v>
      </c>
      <c r="F61" s="194"/>
      <c r="G61" s="193" t="s">
        <v>170</v>
      </c>
      <c r="H61" s="194"/>
      <c r="I61" s="193" t="s">
        <v>170</v>
      </c>
      <c r="J61" s="194"/>
      <c r="K61" s="193" t="s">
        <v>170</v>
      </c>
    </row>
    <row r="62" spans="1:11" s="55" customFormat="1" ht="15" customHeight="1">
      <c r="A62" s="68"/>
      <c r="B62" s="68"/>
      <c r="C62" s="231"/>
      <c r="E62" s="49" t="s">
        <v>142</v>
      </c>
      <c r="F62" s="49"/>
      <c r="G62" s="49" t="s">
        <v>125</v>
      </c>
      <c r="H62" s="48"/>
      <c r="I62" s="49" t="s">
        <v>142</v>
      </c>
      <c r="J62" s="49"/>
      <c r="K62" s="49" t="s">
        <v>125</v>
      </c>
    </row>
    <row r="63" spans="1:11" s="55" customFormat="1" ht="15" customHeight="1">
      <c r="A63" s="68"/>
      <c r="B63" s="68"/>
      <c r="C63" s="237" t="s">
        <v>0</v>
      </c>
      <c r="D63" s="67"/>
      <c r="E63" s="40" t="s">
        <v>1</v>
      </c>
      <c r="F63" s="49"/>
      <c r="G63" s="40" t="s">
        <v>1</v>
      </c>
      <c r="H63" s="67"/>
      <c r="I63" s="40" t="s">
        <v>1</v>
      </c>
      <c r="J63" s="49"/>
      <c r="K63" s="40" t="s">
        <v>1</v>
      </c>
    </row>
    <row r="64" spans="1:11" s="201" customFormat="1" ht="15" customHeight="1">
      <c r="A64" s="181" t="s">
        <v>40</v>
      </c>
      <c r="B64" s="195"/>
      <c r="C64" s="236"/>
      <c r="D64" s="171"/>
      <c r="E64" s="197"/>
      <c r="F64" s="171"/>
      <c r="G64" s="171"/>
      <c r="H64" s="171"/>
      <c r="I64" s="197"/>
      <c r="J64" s="171"/>
      <c r="K64" s="171"/>
    </row>
    <row r="65" spans="1:11" s="201" customFormat="1" ht="15" customHeight="1">
      <c r="A65" s="171" t="s">
        <v>189</v>
      </c>
      <c r="B65" s="171"/>
      <c r="C65" s="209">
        <v>12</v>
      </c>
      <c r="E65" s="198">
        <v>0</v>
      </c>
      <c r="G65" s="199">
        <v>0</v>
      </c>
      <c r="I65" s="198">
        <v>-4673477</v>
      </c>
      <c r="K65" s="199">
        <v>-27191666</v>
      </c>
    </row>
    <row r="66" spans="1:11" s="201" customFormat="1" ht="15" customHeight="1">
      <c r="A66" s="171" t="s">
        <v>214</v>
      </c>
      <c r="B66" s="171"/>
      <c r="C66" s="209"/>
      <c r="E66" s="198">
        <v>-212520</v>
      </c>
      <c r="G66" s="199">
        <v>0</v>
      </c>
      <c r="I66" s="198">
        <v>-115920</v>
      </c>
      <c r="K66" s="199">
        <v>0</v>
      </c>
    </row>
    <row r="67" spans="1:11" s="201" customFormat="1" ht="15" customHeight="1">
      <c r="A67" s="171" t="s">
        <v>41</v>
      </c>
      <c r="B67" s="171"/>
      <c r="C67" s="209"/>
      <c r="E67" s="198">
        <v>-144365089</v>
      </c>
      <c r="G67" s="199">
        <v>-64079316</v>
      </c>
      <c r="I67" s="198">
        <v>-107682275</v>
      </c>
      <c r="K67" s="199">
        <v>-30442893</v>
      </c>
    </row>
    <row r="68" spans="1:11" s="201" customFormat="1" ht="15" customHeight="1">
      <c r="A68" s="201" t="s">
        <v>206</v>
      </c>
      <c r="B68" s="171"/>
      <c r="C68" s="209"/>
      <c r="E68" s="198">
        <v>-84628</v>
      </c>
      <c r="G68" s="199">
        <v>0</v>
      </c>
      <c r="I68" s="198">
        <v>0</v>
      </c>
      <c r="K68" s="199">
        <v>0</v>
      </c>
    </row>
    <row r="69" spans="1:11" s="201" customFormat="1" ht="15" customHeight="1">
      <c r="A69" s="171" t="s">
        <v>53</v>
      </c>
      <c r="B69" s="171"/>
      <c r="C69" s="209"/>
      <c r="E69" s="198">
        <v>-455252</v>
      </c>
      <c r="G69" s="199">
        <v>-1621808</v>
      </c>
      <c r="I69" s="198">
        <v>-152652</v>
      </c>
      <c r="K69" s="199">
        <v>-862000</v>
      </c>
    </row>
    <row r="70" spans="1:11" s="201" customFormat="1" ht="15" customHeight="1">
      <c r="A70" s="171" t="s">
        <v>237</v>
      </c>
      <c r="B70" s="171"/>
      <c r="C70" s="209"/>
      <c r="E70" s="198">
        <v>-500000000</v>
      </c>
      <c r="G70" s="199">
        <v>0</v>
      </c>
      <c r="I70" s="198">
        <v>-500000000</v>
      </c>
      <c r="K70" s="199">
        <v>0</v>
      </c>
    </row>
    <row r="71" spans="1:11" s="201" customFormat="1" ht="15" customHeight="1">
      <c r="A71" s="201" t="s">
        <v>236</v>
      </c>
      <c r="B71" s="171"/>
      <c r="C71" s="209">
        <v>25</v>
      </c>
      <c r="E71" s="198">
        <v>0</v>
      </c>
      <c r="G71" s="199">
        <v>0</v>
      </c>
      <c r="I71" s="198">
        <v>-121633523</v>
      </c>
      <c r="K71" s="199">
        <v>-42688501</v>
      </c>
    </row>
    <row r="72" spans="1:11" s="201" customFormat="1" ht="15" customHeight="1">
      <c r="A72" s="171" t="s">
        <v>215</v>
      </c>
      <c r="B72" s="171"/>
      <c r="C72" s="209"/>
      <c r="E72" s="198">
        <v>0</v>
      </c>
      <c r="G72" s="199">
        <v>0</v>
      </c>
      <c r="I72" s="198">
        <v>5178059</v>
      </c>
      <c r="K72" s="199">
        <v>0</v>
      </c>
    </row>
    <row r="73" spans="1:11" s="201" customFormat="1" ht="15" customHeight="1">
      <c r="A73" s="171" t="s">
        <v>187</v>
      </c>
      <c r="B73" s="171"/>
      <c r="C73" s="209"/>
      <c r="E73" s="198"/>
      <c r="G73" s="199"/>
      <c r="I73" s="198"/>
      <c r="K73" s="199"/>
    </row>
    <row r="74" spans="1:11" s="201" customFormat="1" ht="15" customHeight="1">
      <c r="B74" s="171" t="s">
        <v>188</v>
      </c>
      <c r="C74" s="209"/>
      <c r="E74" s="198">
        <v>791864</v>
      </c>
      <c r="G74" s="199">
        <v>21814</v>
      </c>
      <c r="I74" s="198">
        <v>791854</v>
      </c>
      <c r="K74" s="199">
        <v>15576558</v>
      </c>
    </row>
    <row r="75" spans="1:11" s="201" customFormat="1" ht="15" customHeight="1">
      <c r="A75" s="171" t="s">
        <v>207</v>
      </c>
      <c r="B75" s="171"/>
      <c r="C75" s="209"/>
      <c r="E75" s="198">
        <v>0</v>
      </c>
      <c r="G75" s="199">
        <v>13114852</v>
      </c>
      <c r="I75" s="198">
        <v>0</v>
      </c>
      <c r="K75" s="199">
        <v>0</v>
      </c>
    </row>
    <row r="76" spans="1:11" s="201" customFormat="1" ht="15" customHeight="1">
      <c r="A76" s="154" t="s">
        <v>235</v>
      </c>
      <c r="B76" s="210"/>
      <c r="C76" s="211">
        <v>25</v>
      </c>
      <c r="E76" s="198">
        <v>0</v>
      </c>
      <c r="G76" s="199">
        <v>0</v>
      </c>
      <c r="I76" s="212">
        <v>36376600</v>
      </c>
      <c r="K76" s="213">
        <v>64250000</v>
      </c>
    </row>
    <row r="77" spans="1:11" s="201" customFormat="1" ht="15" customHeight="1">
      <c r="A77" s="171" t="s">
        <v>190</v>
      </c>
      <c r="B77" s="171"/>
      <c r="C77" s="209"/>
      <c r="E77" s="198">
        <v>0</v>
      </c>
      <c r="G77" s="199">
        <v>0</v>
      </c>
      <c r="I77" s="198">
        <v>0</v>
      </c>
      <c r="K77" s="199">
        <v>65785029</v>
      </c>
    </row>
    <row r="78" spans="1:11" s="201" customFormat="1" ht="15" customHeight="1">
      <c r="A78" s="171" t="s">
        <v>42</v>
      </c>
      <c r="B78" s="171"/>
      <c r="C78" s="209"/>
      <c r="E78" s="198">
        <v>1354828</v>
      </c>
      <c r="G78" s="199">
        <v>638388</v>
      </c>
      <c r="I78" s="198">
        <v>4963642</v>
      </c>
      <c r="K78" s="199">
        <v>2231247</v>
      </c>
    </row>
    <row r="79" spans="1:11" s="201" customFormat="1" ht="15" customHeight="1">
      <c r="A79" s="214"/>
      <c r="B79" s="214"/>
      <c r="C79" s="211"/>
      <c r="E79" s="215"/>
      <c r="G79" s="216"/>
      <c r="I79" s="215"/>
      <c r="K79" s="216"/>
    </row>
    <row r="80" spans="1:11" s="201" customFormat="1" ht="15" customHeight="1">
      <c r="A80" s="202" t="s">
        <v>232</v>
      </c>
      <c r="B80" s="202"/>
      <c r="C80" s="209"/>
      <c r="E80" s="167">
        <f>SUM(E65:E78)</f>
        <v>-642970797</v>
      </c>
      <c r="G80" s="172">
        <f>SUM(G65:G78)</f>
        <v>-51926070</v>
      </c>
      <c r="I80" s="167">
        <f>SUM(I65:I78)</f>
        <v>-686947692</v>
      </c>
      <c r="K80" s="172">
        <f>SUM(K65:K78)</f>
        <v>46657774</v>
      </c>
    </row>
    <row r="81" spans="1:11" s="201" customFormat="1" ht="15" customHeight="1">
      <c r="A81" s="214"/>
      <c r="B81" s="214"/>
      <c r="C81" s="211"/>
      <c r="E81" s="164"/>
      <c r="G81" s="168"/>
      <c r="I81" s="164"/>
      <c r="K81" s="168"/>
    </row>
    <row r="82" spans="1:11" s="201" customFormat="1" ht="15" customHeight="1">
      <c r="A82" s="181" t="s">
        <v>43</v>
      </c>
      <c r="B82" s="217"/>
      <c r="C82" s="211"/>
      <c r="E82" s="164"/>
      <c r="G82" s="168"/>
      <c r="I82" s="164"/>
      <c r="K82" s="168"/>
    </row>
    <row r="83" spans="1:11" s="201" customFormat="1" ht="15" customHeight="1">
      <c r="A83" s="171" t="s">
        <v>136</v>
      </c>
      <c r="B83" s="214"/>
      <c r="C83" s="211"/>
      <c r="E83" s="212">
        <v>0</v>
      </c>
      <c r="G83" s="213">
        <v>267200000</v>
      </c>
      <c r="I83" s="212">
        <v>0</v>
      </c>
      <c r="K83" s="213">
        <v>187200000</v>
      </c>
    </row>
    <row r="84" spans="1:11" s="201" customFormat="1" ht="15" customHeight="1">
      <c r="A84" s="171" t="s">
        <v>192</v>
      </c>
      <c r="B84" s="214"/>
      <c r="C84" s="211"/>
      <c r="E84" s="212">
        <v>0</v>
      </c>
      <c r="G84" s="213">
        <v>-110000000</v>
      </c>
      <c r="I84" s="198">
        <v>0</v>
      </c>
      <c r="K84" s="199">
        <v>-40000000</v>
      </c>
    </row>
    <row r="85" spans="1:11" s="201" customFormat="1" ht="15" customHeight="1">
      <c r="A85" s="154" t="s">
        <v>191</v>
      </c>
      <c r="B85" s="214"/>
      <c r="C85" s="211">
        <v>17</v>
      </c>
      <c r="E85" s="212">
        <v>-54089312</v>
      </c>
      <c r="G85" s="213">
        <v>-13831170</v>
      </c>
      <c r="I85" s="212">
        <v>0</v>
      </c>
      <c r="K85" s="213">
        <v>-7320000</v>
      </c>
    </row>
    <row r="86" spans="1:11" s="201" customFormat="1" ht="15" customHeight="1">
      <c r="A86" s="171" t="s">
        <v>193</v>
      </c>
      <c r="B86" s="214"/>
      <c r="C86" s="211">
        <v>25</v>
      </c>
      <c r="E86" s="212">
        <v>-50000000</v>
      </c>
      <c r="G86" s="213">
        <v>-11700000</v>
      </c>
      <c r="I86" s="198">
        <v>0</v>
      </c>
      <c r="K86" s="199">
        <v>0</v>
      </c>
    </row>
    <row r="87" spans="1:11" s="201" customFormat="1" ht="15" customHeight="1">
      <c r="A87" s="171" t="s">
        <v>220</v>
      </c>
      <c r="B87" s="214"/>
      <c r="C87" s="211"/>
      <c r="E87" s="212">
        <v>-4367670</v>
      </c>
      <c r="G87" s="213">
        <v>0</v>
      </c>
      <c r="I87" s="198">
        <v>-554006</v>
      </c>
      <c r="K87" s="199">
        <v>0</v>
      </c>
    </row>
    <row r="88" spans="1:11" s="171" customFormat="1" ht="15" customHeight="1">
      <c r="A88" s="171" t="s">
        <v>194</v>
      </c>
      <c r="B88" s="214"/>
      <c r="C88" s="211">
        <v>22</v>
      </c>
      <c r="D88" s="201"/>
      <c r="E88" s="167">
        <v>-300000000</v>
      </c>
      <c r="F88" s="201"/>
      <c r="G88" s="172">
        <v>-250004971</v>
      </c>
      <c r="H88" s="201"/>
      <c r="I88" s="167">
        <v>-300000000</v>
      </c>
      <c r="J88" s="201"/>
      <c r="K88" s="172">
        <v>-250000000</v>
      </c>
    </row>
    <row r="89" spans="1:11" s="171" customFormat="1" ht="15" customHeight="1">
      <c r="A89" s="214"/>
      <c r="B89" s="214"/>
      <c r="C89" s="211"/>
      <c r="D89" s="201"/>
      <c r="E89" s="164"/>
      <c r="F89" s="201"/>
      <c r="G89" s="168"/>
      <c r="H89" s="201"/>
      <c r="I89" s="164"/>
      <c r="J89" s="201"/>
      <c r="K89" s="168"/>
    </row>
    <row r="90" spans="1:11" s="171" customFormat="1" ht="15" customHeight="1">
      <c r="A90" s="202" t="s">
        <v>195</v>
      </c>
      <c r="B90" s="202"/>
      <c r="C90" s="211"/>
      <c r="D90" s="201"/>
      <c r="E90" s="167">
        <f>SUM(E83:E89)</f>
        <v>-408456982</v>
      </c>
      <c r="F90" s="201"/>
      <c r="G90" s="172">
        <f>SUM(G83:G89)</f>
        <v>-118336141</v>
      </c>
      <c r="H90" s="201"/>
      <c r="I90" s="167">
        <f>SUM(I83:I89)</f>
        <v>-300554006</v>
      </c>
      <c r="J90" s="201"/>
      <c r="K90" s="172">
        <f>SUM(K83:K89)</f>
        <v>-110120000</v>
      </c>
    </row>
    <row r="91" spans="1:11" s="154" customFormat="1" ht="15" customHeight="1">
      <c r="A91" s="68"/>
      <c r="C91" s="120"/>
      <c r="E91" s="118"/>
      <c r="F91" s="52"/>
      <c r="G91" s="51"/>
      <c r="I91" s="118"/>
      <c r="J91" s="52"/>
      <c r="K91" s="51"/>
    </row>
    <row r="92" spans="1:11" s="171" customFormat="1" ht="15" customHeight="1">
      <c r="A92" s="218" t="s">
        <v>240</v>
      </c>
      <c r="B92" s="218"/>
      <c r="C92" s="220"/>
      <c r="E92" s="164">
        <f>E49+E80+E90</f>
        <v>-788919167</v>
      </c>
      <c r="G92" s="168">
        <v>32245778.620000005</v>
      </c>
      <c r="I92" s="164">
        <f>I49+I80+I90</f>
        <v>-771430917</v>
      </c>
      <c r="K92" s="168">
        <v>66810051</v>
      </c>
    </row>
    <row r="93" spans="1:11" s="171" customFormat="1" ht="15" customHeight="1">
      <c r="A93" s="171" t="s">
        <v>75</v>
      </c>
      <c r="B93" s="219"/>
      <c r="C93" s="220"/>
      <c r="E93" s="164">
        <v>1234416297</v>
      </c>
      <c r="G93" s="168">
        <v>249418066</v>
      </c>
      <c r="I93" s="164">
        <v>1091584267</v>
      </c>
      <c r="K93" s="168">
        <v>92832321</v>
      </c>
    </row>
    <row r="94" spans="1:11" s="171" customFormat="1" ht="15" customHeight="1">
      <c r="A94" s="171" t="s">
        <v>196</v>
      </c>
      <c r="B94" s="219"/>
      <c r="C94" s="220"/>
      <c r="E94" s="167">
        <v>1207821</v>
      </c>
      <c r="G94" s="172">
        <v>-1101882</v>
      </c>
      <c r="I94" s="167">
        <v>981183</v>
      </c>
      <c r="K94" s="172">
        <v>-751093</v>
      </c>
    </row>
    <row r="95" spans="1:11" s="171" customFormat="1" ht="15" customHeight="1">
      <c r="A95" s="214"/>
      <c r="B95" s="214"/>
      <c r="C95" s="211"/>
      <c r="D95" s="201"/>
      <c r="E95" s="215"/>
      <c r="F95" s="201"/>
      <c r="G95" s="216"/>
      <c r="H95" s="201"/>
      <c r="I95" s="215"/>
      <c r="J95" s="201"/>
      <c r="K95" s="216"/>
    </row>
    <row r="96" spans="1:11" s="171" customFormat="1" ht="15" customHeight="1" thickBot="1">
      <c r="A96" s="218" t="s">
        <v>76</v>
      </c>
      <c r="B96" s="219"/>
      <c r="C96" s="220"/>
      <c r="E96" s="221">
        <f>SUM(E92:E94)</f>
        <v>446704951</v>
      </c>
      <c r="G96" s="222">
        <f>SUM(G92:G94)</f>
        <v>280561962.62</v>
      </c>
      <c r="I96" s="221">
        <f>SUM(I92:I94)</f>
        <v>321134533</v>
      </c>
      <c r="K96" s="222">
        <f>SUM(K92:K94)</f>
        <v>158891279</v>
      </c>
    </row>
    <row r="97" spans="1:11" s="171" customFormat="1" ht="15" customHeight="1" thickTop="1">
      <c r="A97" s="218"/>
      <c r="B97" s="219"/>
      <c r="C97" s="220"/>
      <c r="E97" s="168"/>
      <c r="G97" s="168"/>
      <c r="I97" s="168"/>
      <c r="K97" s="168"/>
    </row>
    <row r="98" spans="1:11" s="171" customFormat="1" ht="15" customHeight="1">
      <c r="A98" s="218"/>
      <c r="B98" s="219"/>
      <c r="C98" s="220"/>
      <c r="E98" s="168"/>
      <c r="G98" s="168"/>
      <c r="I98" s="168"/>
      <c r="K98" s="168"/>
    </row>
    <row r="99" spans="1:11" s="171" customFormat="1" ht="15" customHeight="1">
      <c r="A99" s="218"/>
      <c r="B99" s="219"/>
      <c r="C99" s="220"/>
      <c r="E99" s="168"/>
      <c r="G99" s="168"/>
      <c r="I99" s="168"/>
      <c r="K99" s="168"/>
    </row>
    <row r="100" spans="1:11" s="171" customFormat="1" ht="15" customHeight="1">
      <c r="A100" s="218"/>
      <c r="B100" s="219"/>
      <c r="C100" s="220"/>
      <c r="E100" s="168"/>
      <c r="G100" s="168"/>
      <c r="I100" s="168"/>
      <c r="K100" s="168"/>
    </row>
    <row r="101" spans="1:11" s="171" customFormat="1" ht="15" customHeight="1">
      <c r="A101" s="218"/>
      <c r="C101" s="209"/>
      <c r="E101" s="168"/>
      <c r="G101" s="168"/>
      <c r="I101" s="168"/>
      <c r="K101" s="168"/>
    </row>
    <row r="102" spans="1:11" s="171" customFormat="1" ht="15" customHeight="1">
      <c r="A102" s="218"/>
      <c r="C102" s="209"/>
      <c r="E102" s="168"/>
      <c r="G102" s="168"/>
      <c r="I102" s="168"/>
      <c r="K102" s="168"/>
    </row>
    <row r="103" spans="1:11" s="171" customFormat="1" ht="12.75" customHeight="1">
      <c r="A103" s="218"/>
      <c r="C103" s="209"/>
      <c r="E103" s="168"/>
      <c r="G103" s="168"/>
      <c r="I103" s="168"/>
      <c r="K103" s="168"/>
    </row>
    <row r="104" spans="1:11" s="11" customFormat="1" ht="21.95" customHeight="1">
      <c r="A104" s="18" t="s">
        <v>72</v>
      </c>
      <c r="B104" s="19"/>
      <c r="C104" s="233"/>
      <c r="D104" s="3"/>
      <c r="E104" s="3"/>
      <c r="F104" s="3"/>
      <c r="G104" s="3"/>
      <c r="H104" s="3"/>
      <c r="I104" s="3"/>
      <c r="J104" s="3"/>
      <c r="K104" s="3"/>
    </row>
    <row r="105" spans="1:11" ht="15" customHeight="1">
      <c r="A105" s="13" t="str">
        <f>A53</f>
        <v>R&amp;B Food Supply Public Company Limited</v>
      </c>
      <c r="B105" s="20"/>
      <c r="C105" s="234"/>
      <c r="D105" s="11"/>
      <c r="E105" s="11"/>
      <c r="F105" s="11"/>
      <c r="G105" s="11"/>
      <c r="H105" s="11"/>
      <c r="I105" s="11"/>
      <c r="J105" s="11"/>
      <c r="K105" s="11"/>
    </row>
    <row r="106" spans="1:11" ht="15" customHeight="1">
      <c r="A106" s="14" t="s">
        <v>127</v>
      </c>
      <c r="B106" s="20"/>
      <c r="C106" s="234"/>
      <c r="D106" s="11"/>
      <c r="E106" s="11"/>
      <c r="F106" s="11"/>
      <c r="G106" s="11"/>
      <c r="H106" s="11"/>
      <c r="I106" s="11"/>
      <c r="J106" s="11"/>
      <c r="K106" s="11"/>
    </row>
    <row r="107" spans="1:11" s="11" customFormat="1" ht="15" customHeight="1">
      <c r="A107" s="16" t="str">
        <f>+A3</f>
        <v>For the six-month period ended 30 June 2020</v>
      </c>
      <c r="B107" s="19"/>
      <c r="C107" s="233"/>
      <c r="D107" s="3"/>
      <c r="E107" s="3"/>
      <c r="F107" s="3"/>
      <c r="G107" s="3"/>
      <c r="H107" s="3"/>
      <c r="I107" s="3"/>
      <c r="J107" s="3"/>
      <c r="K107" s="3"/>
    </row>
    <row r="108" spans="1:11" s="11" customFormat="1" ht="15.95" customHeight="1">
      <c r="A108" s="17"/>
      <c r="B108" s="20"/>
      <c r="C108" s="234"/>
    </row>
    <row r="109" spans="1:11" s="11" customFormat="1" ht="15.95" customHeight="1">
      <c r="A109" s="17"/>
      <c r="B109" s="20"/>
      <c r="C109" s="234"/>
    </row>
    <row r="110" spans="1:11" s="55" customFormat="1" ht="15.95" customHeight="1">
      <c r="A110" s="63"/>
      <c r="B110" s="68"/>
      <c r="C110" s="235"/>
      <c r="E110" s="250" t="s">
        <v>45</v>
      </c>
      <c r="F110" s="250"/>
      <c r="G110" s="250"/>
      <c r="H110" s="64"/>
      <c r="I110" s="250" t="s">
        <v>68</v>
      </c>
      <c r="J110" s="250"/>
      <c r="K110" s="250"/>
    </row>
    <row r="111" spans="1:11" s="55" customFormat="1" ht="15.95" customHeight="1">
      <c r="A111" s="68"/>
      <c r="B111" s="68"/>
      <c r="C111" s="235"/>
      <c r="E111" s="251" t="s">
        <v>46</v>
      </c>
      <c r="F111" s="251"/>
      <c r="G111" s="251"/>
      <c r="H111" s="64"/>
      <c r="I111" s="251" t="s">
        <v>46</v>
      </c>
      <c r="J111" s="251"/>
      <c r="K111" s="251"/>
    </row>
    <row r="112" spans="1:11" s="55" customFormat="1" ht="15.95" customHeight="1">
      <c r="A112" s="68"/>
      <c r="B112" s="68"/>
      <c r="C112" s="235"/>
      <c r="E112" s="65" t="s">
        <v>47</v>
      </c>
      <c r="F112" s="56"/>
      <c r="G112" s="65" t="s">
        <v>47</v>
      </c>
      <c r="H112" s="64"/>
      <c r="I112" s="65" t="s">
        <v>47</v>
      </c>
      <c r="J112" s="56"/>
      <c r="K112" s="65" t="s">
        <v>47</v>
      </c>
    </row>
    <row r="113" spans="1:11" s="55" customFormat="1" ht="15.95" customHeight="1">
      <c r="A113" s="68"/>
      <c r="B113" s="68"/>
      <c r="C113" s="235"/>
      <c r="E113" s="193" t="s">
        <v>170</v>
      </c>
      <c r="F113" s="194"/>
      <c r="G113" s="193" t="s">
        <v>170</v>
      </c>
      <c r="H113" s="194"/>
      <c r="I113" s="193" t="s">
        <v>170</v>
      </c>
      <c r="J113" s="194"/>
      <c r="K113" s="193" t="s">
        <v>170</v>
      </c>
    </row>
    <row r="114" spans="1:11" s="55" customFormat="1" ht="15.95" customHeight="1">
      <c r="A114" s="68"/>
      <c r="B114" s="68"/>
      <c r="C114" s="231"/>
      <c r="E114" s="49" t="s">
        <v>142</v>
      </c>
      <c r="F114" s="49"/>
      <c r="G114" s="49" t="s">
        <v>125</v>
      </c>
      <c r="H114" s="48"/>
      <c r="I114" s="49" t="s">
        <v>142</v>
      </c>
      <c r="J114" s="49"/>
      <c r="K114" s="49" t="s">
        <v>125</v>
      </c>
    </row>
    <row r="115" spans="1:11" s="55" customFormat="1" ht="15.95" customHeight="1">
      <c r="A115" s="68"/>
      <c r="B115" s="68"/>
      <c r="C115" s="237" t="s">
        <v>0</v>
      </c>
      <c r="D115" s="67"/>
      <c r="E115" s="40" t="s">
        <v>1</v>
      </c>
      <c r="F115" s="49"/>
      <c r="G115" s="40" t="s">
        <v>1</v>
      </c>
      <c r="H115" s="67"/>
      <c r="I115" s="40" t="s">
        <v>1</v>
      </c>
      <c r="J115" s="49"/>
      <c r="K115" s="40" t="s">
        <v>1</v>
      </c>
    </row>
    <row r="116" spans="1:11" s="171" customFormat="1" ht="15.95" customHeight="1">
      <c r="A116" s="218"/>
      <c r="C116" s="209"/>
      <c r="E116" s="164"/>
      <c r="G116" s="168"/>
      <c r="I116" s="164"/>
      <c r="K116" s="168"/>
    </row>
    <row r="117" spans="1:11" s="171" customFormat="1" ht="15.95" customHeight="1">
      <c r="A117" s="225" t="s">
        <v>197</v>
      </c>
      <c r="C117" s="209"/>
      <c r="E117" s="224"/>
      <c r="F117" s="223"/>
      <c r="G117" s="175"/>
      <c r="H117" s="223"/>
      <c r="I117" s="224"/>
      <c r="K117" s="175"/>
    </row>
    <row r="118" spans="1:11" s="171" customFormat="1" ht="15.95" customHeight="1">
      <c r="A118" s="225"/>
      <c r="C118" s="209"/>
      <c r="E118" s="164"/>
      <c r="F118" s="223"/>
      <c r="G118" s="175"/>
      <c r="H118" s="223"/>
      <c r="I118" s="224"/>
      <c r="K118" s="175"/>
    </row>
    <row r="119" spans="1:11" ht="15.95" customHeight="1">
      <c r="A119" s="214" t="s">
        <v>223</v>
      </c>
      <c r="B119" s="214"/>
      <c r="C119" s="211"/>
      <c r="D119" s="211"/>
      <c r="E119" s="164"/>
      <c r="I119" s="164"/>
    </row>
    <row r="120" spans="1:11" ht="15.95" customHeight="1">
      <c r="A120" s="214"/>
      <c r="B120" s="214" t="s">
        <v>224</v>
      </c>
      <c r="C120" s="211"/>
      <c r="D120" s="211"/>
      <c r="E120" s="164"/>
      <c r="I120" s="164"/>
    </row>
    <row r="121" spans="1:11" ht="15.95" customHeight="1">
      <c r="A121" s="214"/>
      <c r="B121" s="214" t="s">
        <v>225</v>
      </c>
      <c r="C121" s="211">
        <v>12</v>
      </c>
      <c r="D121" s="211"/>
      <c r="E121" s="164">
        <v>0</v>
      </c>
      <c r="G121" s="175">
        <v>0</v>
      </c>
      <c r="I121" s="164">
        <v>13740367</v>
      </c>
      <c r="K121" s="175">
        <v>0</v>
      </c>
    </row>
    <row r="122" spans="1:11" ht="15.95" customHeight="1">
      <c r="A122" s="214" t="s">
        <v>226</v>
      </c>
      <c r="B122" s="214"/>
      <c r="C122" s="211"/>
      <c r="D122" s="211"/>
      <c r="E122" s="164"/>
      <c r="G122" s="238"/>
      <c r="I122" s="164"/>
    </row>
    <row r="123" spans="1:11" ht="15.95" customHeight="1">
      <c r="B123" s="214" t="s">
        <v>227</v>
      </c>
      <c r="C123" s="211">
        <v>12</v>
      </c>
      <c r="D123" s="211"/>
      <c r="E123" s="164">
        <v>0</v>
      </c>
      <c r="G123" s="175">
        <v>0</v>
      </c>
      <c r="I123" s="164">
        <v>-18413844</v>
      </c>
      <c r="K123" s="175">
        <v>0</v>
      </c>
    </row>
    <row r="124" spans="1:11" s="171" customFormat="1" ht="15.95" customHeight="1">
      <c r="A124" s="214" t="s">
        <v>200</v>
      </c>
      <c r="C124" s="220"/>
      <c r="E124" s="164">
        <v>0</v>
      </c>
      <c r="F124" s="223"/>
      <c r="G124" s="175">
        <v>67126009</v>
      </c>
      <c r="H124" s="223"/>
      <c r="I124" s="164">
        <v>0</v>
      </c>
      <c r="K124" s="175">
        <v>32565208</v>
      </c>
    </row>
    <row r="125" spans="1:11" s="171" customFormat="1" ht="15.95" customHeight="1">
      <c r="A125" s="214" t="s">
        <v>208</v>
      </c>
      <c r="C125" s="209"/>
      <c r="E125" s="164"/>
      <c r="F125" s="223"/>
      <c r="G125" s="175"/>
      <c r="H125" s="223"/>
      <c r="I125" s="164"/>
      <c r="K125" s="175"/>
    </row>
    <row r="126" spans="1:11" s="171" customFormat="1" ht="15.95" customHeight="1">
      <c r="A126" s="214"/>
      <c r="B126" s="171" t="s">
        <v>198</v>
      </c>
      <c r="C126" s="220"/>
      <c r="E126" s="164">
        <v>-2359700</v>
      </c>
      <c r="F126" s="223"/>
      <c r="G126" s="175">
        <v>76042</v>
      </c>
      <c r="H126" s="223"/>
      <c r="I126" s="164">
        <v>-2077525</v>
      </c>
      <c r="K126" s="175">
        <v>1327003</v>
      </c>
    </row>
    <row r="127" spans="1:11" s="171" customFormat="1" ht="15.95" customHeight="1">
      <c r="A127" s="214" t="s">
        <v>140</v>
      </c>
      <c r="C127" s="211"/>
      <c r="D127" s="211"/>
      <c r="E127" s="164">
        <v>0</v>
      </c>
      <c r="F127" s="223"/>
      <c r="G127" s="175">
        <v>0</v>
      </c>
      <c r="H127" s="223"/>
      <c r="I127" s="164">
        <v>0</v>
      </c>
      <c r="K127" s="175">
        <v>5192185</v>
      </c>
    </row>
    <row r="128" spans="1:11" ht="15.95" customHeight="1">
      <c r="A128" s="214" t="s">
        <v>209</v>
      </c>
      <c r="B128" s="214"/>
      <c r="C128" s="211"/>
      <c r="D128" s="211"/>
      <c r="E128" s="164">
        <v>0</v>
      </c>
      <c r="G128" s="175"/>
      <c r="I128" s="164"/>
      <c r="K128" s="175"/>
    </row>
    <row r="129" spans="1:11" ht="15.95" customHeight="1">
      <c r="A129" s="214"/>
      <c r="B129" s="214" t="s">
        <v>210</v>
      </c>
      <c r="C129" s="211" t="s">
        <v>161</v>
      </c>
      <c r="D129" s="211"/>
      <c r="E129" s="164">
        <v>519094898</v>
      </c>
      <c r="G129" s="175">
        <v>0</v>
      </c>
      <c r="I129" s="164">
        <v>125726658</v>
      </c>
      <c r="K129" s="175">
        <v>0</v>
      </c>
    </row>
    <row r="130" spans="1:11" ht="15.95" customHeight="1">
      <c r="A130" s="214" t="s">
        <v>211</v>
      </c>
      <c r="B130" s="214"/>
      <c r="C130" s="211">
        <v>15</v>
      </c>
      <c r="D130" s="211"/>
      <c r="E130" s="164">
        <v>281557667</v>
      </c>
      <c r="G130" s="175">
        <v>0</v>
      </c>
      <c r="I130" s="164">
        <v>125781228</v>
      </c>
      <c r="K130" s="175">
        <v>0</v>
      </c>
    </row>
    <row r="131" spans="1:11" ht="15.95" customHeight="1">
      <c r="A131" s="214" t="s">
        <v>212</v>
      </c>
      <c r="B131" s="214"/>
      <c r="C131" s="211"/>
      <c r="D131" s="211"/>
      <c r="E131" s="164"/>
      <c r="G131" s="175"/>
      <c r="I131" s="164"/>
      <c r="K131" s="175"/>
    </row>
    <row r="132" spans="1:11" ht="15.95" customHeight="1">
      <c r="A132" s="214"/>
      <c r="B132" s="214" t="s">
        <v>213</v>
      </c>
      <c r="C132" s="211">
        <v>15</v>
      </c>
      <c r="D132" s="211"/>
      <c r="E132" s="164">
        <v>-4782825</v>
      </c>
      <c r="G132" s="175">
        <v>0</v>
      </c>
      <c r="I132" s="164">
        <v>-3068498</v>
      </c>
      <c r="K132" s="175">
        <v>0</v>
      </c>
    </row>
    <row r="133" spans="1:11" ht="15.95" customHeight="1">
      <c r="A133" s="214" t="s">
        <v>221</v>
      </c>
      <c r="B133" s="214"/>
      <c r="C133" s="211">
        <v>15</v>
      </c>
      <c r="D133" s="211"/>
      <c r="E133" s="164">
        <v>-35168</v>
      </c>
      <c r="G133" s="175">
        <v>0</v>
      </c>
      <c r="I133" s="164">
        <v>-35168</v>
      </c>
      <c r="K133" s="175">
        <v>0</v>
      </c>
    </row>
    <row r="134" spans="1:11" s="171" customFormat="1" ht="15.95" customHeight="1">
      <c r="A134" s="214" t="s">
        <v>199</v>
      </c>
      <c r="C134" s="220"/>
      <c r="E134" s="164">
        <v>300000</v>
      </c>
      <c r="F134" s="223"/>
      <c r="G134" s="175">
        <v>64041</v>
      </c>
      <c r="H134" s="223"/>
      <c r="I134" s="164">
        <v>300000</v>
      </c>
      <c r="K134" s="175">
        <v>0</v>
      </c>
    </row>
    <row r="135" spans="1:11" ht="15.95" customHeight="1">
      <c r="A135" s="214" t="s">
        <v>222</v>
      </c>
      <c r="B135" s="214"/>
      <c r="C135" s="211"/>
      <c r="D135" s="211"/>
      <c r="E135" s="164">
        <v>0</v>
      </c>
      <c r="G135" s="175">
        <v>0</v>
      </c>
      <c r="I135" s="164">
        <v>-155218</v>
      </c>
      <c r="K135" s="175">
        <v>0</v>
      </c>
    </row>
    <row r="136" spans="1:11" ht="15.95" customHeight="1">
      <c r="A136" s="214"/>
      <c r="B136" s="214"/>
      <c r="C136" s="211"/>
      <c r="D136" s="211"/>
      <c r="E136" s="175"/>
      <c r="I136" s="168"/>
    </row>
    <row r="137" spans="1:11" ht="15.95" customHeight="1">
      <c r="A137" s="214"/>
      <c r="B137" s="214"/>
      <c r="C137" s="211"/>
      <c r="D137" s="211"/>
      <c r="E137" s="175"/>
      <c r="I137" s="168"/>
    </row>
    <row r="138" spans="1:11" ht="15.95" customHeight="1">
      <c r="A138" s="214"/>
      <c r="B138" s="214"/>
      <c r="C138" s="211"/>
      <c r="D138" s="211"/>
      <c r="E138" s="175"/>
      <c r="I138" s="168"/>
    </row>
    <row r="139" spans="1:11" ht="15.95" customHeight="1">
      <c r="A139" s="214"/>
      <c r="B139" s="214"/>
      <c r="C139" s="211"/>
      <c r="D139" s="211"/>
      <c r="E139" s="175"/>
      <c r="I139" s="168"/>
    </row>
    <row r="140" spans="1:11" ht="15.95" customHeight="1">
      <c r="A140" s="214"/>
      <c r="B140" s="214"/>
      <c r="C140" s="211"/>
      <c r="D140" s="211"/>
      <c r="E140" s="175"/>
      <c r="I140" s="168"/>
    </row>
    <row r="141" spans="1:11" ht="15.95" customHeight="1">
      <c r="A141" s="214"/>
      <c r="B141" s="214"/>
      <c r="C141" s="211"/>
      <c r="D141" s="211"/>
      <c r="E141" s="175"/>
      <c r="I141" s="168"/>
    </row>
    <row r="142" spans="1:11" ht="15.95" customHeight="1">
      <c r="A142" s="214"/>
      <c r="B142" s="214"/>
      <c r="C142" s="211"/>
      <c r="D142" s="211"/>
      <c r="E142" s="175"/>
      <c r="I142" s="168"/>
    </row>
    <row r="143" spans="1:11" ht="15.95" customHeight="1">
      <c r="A143" s="214"/>
      <c r="B143" s="214"/>
      <c r="C143" s="211"/>
      <c r="D143" s="211"/>
      <c r="E143" s="175"/>
      <c r="I143" s="168"/>
    </row>
    <row r="144" spans="1:11" ht="15.95" customHeight="1">
      <c r="A144" s="214"/>
      <c r="B144" s="214"/>
      <c r="C144" s="211"/>
      <c r="D144" s="211"/>
      <c r="E144" s="175"/>
      <c r="I144" s="168"/>
    </row>
    <row r="145" spans="1:11" ht="15.95" customHeight="1">
      <c r="A145" s="214"/>
      <c r="B145" s="214"/>
      <c r="C145" s="211"/>
      <c r="D145" s="211"/>
      <c r="E145" s="175"/>
      <c r="I145" s="168"/>
    </row>
    <row r="146" spans="1:11" ht="15.95" customHeight="1">
      <c r="A146" s="214"/>
      <c r="B146" s="214"/>
      <c r="C146" s="211"/>
      <c r="D146" s="211"/>
      <c r="E146" s="175"/>
      <c r="I146" s="168"/>
    </row>
    <row r="147" spans="1:11" ht="15.95" customHeight="1">
      <c r="A147" s="214"/>
      <c r="B147" s="214"/>
      <c r="C147" s="211"/>
      <c r="D147" s="211"/>
      <c r="E147" s="175"/>
      <c r="I147" s="168"/>
    </row>
    <row r="148" spans="1:11" ht="15.95" customHeight="1">
      <c r="A148" s="214"/>
      <c r="B148" s="214"/>
      <c r="C148" s="211"/>
      <c r="D148" s="211"/>
      <c r="E148" s="175"/>
      <c r="I148" s="168"/>
    </row>
    <row r="149" spans="1:11" ht="15.95" customHeight="1">
      <c r="A149" s="214"/>
      <c r="B149" s="214"/>
      <c r="C149" s="211"/>
      <c r="D149" s="211"/>
      <c r="E149" s="175"/>
      <c r="I149" s="168"/>
    </row>
    <row r="150" spans="1:11" ht="15.95" customHeight="1">
      <c r="A150" s="214"/>
      <c r="B150" s="214"/>
      <c r="C150" s="211"/>
      <c r="D150" s="211"/>
      <c r="E150" s="175"/>
      <c r="I150" s="168"/>
    </row>
    <row r="151" spans="1:11" ht="15.95" customHeight="1">
      <c r="A151" s="214"/>
      <c r="B151" s="214"/>
      <c r="C151" s="211"/>
      <c r="D151" s="211"/>
      <c r="E151" s="175"/>
      <c r="I151" s="168"/>
    </row>
    <row r="152" spans="1:11" ht="15.95" customHeight="1"/>
    <row r="153" spans="1:11" ht="21.95" customHeight="1">
      <c r="A153" s="18" t="str">
        <f>A52</f>
        <v>The accompanying notes are an integral part of this interim financial information</v>
      </c>
      <c r="B153" s="3"/>
      <c r="C153" s="4"/>
      <c r="D153" s="3"/>
      <c r="E153" s="3"/>
      <c r="F153" s="3"/>
      <c r="G153" s="3"/>
      <c r="H153" s="3"/>
      <c r="I153" s="3"/>
      <c r="J153" s="3"/>
      <c r="K153" s="3"/>
    </row>
  </sheetData>
  <mergeCells count="12">
    <mergeCell ref="E6:G6"/>
    <mergeCell ref="I6:K6"/>
    <mergeCell ref="E7:G7"/>
    <mergeCell ref="I7:K7"/>
    <mergeCell ref="E58:G58"/>
    <mergeCell ref="I58:K58"/>
    <mergeCell ref="E110:G110"/>
    <mergeCell ref="I110:K110"/>
    <mergeCell ref="E111:G111"/>
    <mergeCell ref="I111:K111"/>
    <mergeCell ref="E59:G59"/>
    <mergeCell ref="I59:K59"/>
  </mergeCells>
  <pageMargins left="0.8" right="0.5" top="0.5" bottom="0.6" header="0.49" footer="0.4"/>
  <pageSetup paperSize="9" firstPageNumber="9" fitToHeight="2" orientation="portrait" useFirstPageNumber="1" horizontalDpi="1200" verticalDpi="1200" r:id="rId1"/>
  <headerFooter>
    <oddFooter>&amp;R&amp;"Arial,Regular"&amp;9&amp;P</oddFooter>
  </headerFooter>
  <rowBreaks count="1" manualBreakCount="1">
    <brk id="52" max="10" man="1"/>
  </rowBreaks>
  <ignoredErrors>
    <ignoredError sqref="E10:F10 H10:J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EN 2-4</vt:lpstr>
      <vt:lpstr>5 (3M)</vt:lpstr>
      <vt:lpstr>6 (6M)</vt:lpstr>
      <vt:lpstr>E7</vt:lpstr>
      <vt:lpstr>E8</vt:lpstr>
      <vt:lpstr>E9-11</vt:lpstr>
      <vt:lpstr>'E7'!Print_Area</vt:lpstr>
      <vt:lpstr>'E8'!Print_Area</vt:lpstr>
      <vt:lpstr>'E9-11'!Print_Area</vt:lpstr>
      <vt:lpstr>'EN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Duangporn Pongvitayakorn</cp:lastModifiedBy>
  <cp:lastPrinted>2020-08-13T08:12:27Z</cp:lastPrinted>
  <dcterms:created xsi:type="dcterms:W3CDTF">2016-05-25T05:54:52Z</dcterms:created>
  <dcterms:modified xsi:type="dcterms:W3CDTF">2020-08-13T08:17:42Z</dcterms:modified>
</cp:coreProperties>
</file>