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M:\ABAS-Listed\R&amp;B Food Supply Public Company Limited\R&amp;B Food Supply_Sep2021 (Q3)\"/>
    </mc:Choice>
  </mc:AlternateContent>
  <xr:revisionPtr revIDLastSave="0" documentId="13_ncr:1_{19C62DC8-9397-4658-94CC-D55791B04CEC}" xr6:coauthVersionLast="46" xr6:coauthVersionMax="46" xr10:uidLastSave="{00000000-0000-0000-0000-000000000000}"/>
  <bookViews>
    <workbookView xWindow="-120" yWindow="-120" windowWidth="21840" windowHeight="13140" tabRatio="703" activeTab="5" xr2:uid="{00000000-000D-0000-FFFF-FFFF00000000}"/>
  </bookViews>
  <sheets>
    <sheet name="EN 2-4" sheetId="25" r:id="rId1"/>
    <sheet name="5 (3M)" sheetId="16" r:id="rId2"/>
    <sheet name="6 (9M)" sheetId="24" r:id="rId3"/>
    <sheet name="E7" sheetId="17" r:id="rId4"/>
    <sheet name="E8" sheetId="18" r:id="rId5"/>
    <sheet name="E9-11" sheetId="26" r:id="rId6"/>
  </sheets>
  <definedNames>
    <definedName name="_______a1" localSheetId="5">{"'Sheet1'!$L$16"}</definedName>
    <definedName name="_______a1" localSheetId="0">{"'Sheet1'!$L$16"}</definedName>
    <definedName name="_______a1">{"'Sheet1'!$L$16"}</definedName>
    <definedName name="______a1" localSheetId="5">{"'Sheet1'!$L$16"}</definedName>
    <definedName name="______a1" localSheetId="0">{"'Sheet1'!$L$16"}</definedName>
    <definedName name="______a1">{"'Sheet1'!$L$16"}</definedName>
    <definedName name="_____a1" localSheetId="5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5">{"'Eng (page2)'!$A$1:$D$52"}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5">BlankMacro1</definedName>
    <definedName name="abcde" localSheetId="0">BlankMacro1</definedName>
    <definedName name="abcde">BlankMacro1</definedName>
    <definedName name="AccessDatabase">"F:\@Job\Job Bonus.mdb"</definedName>
    <definedName name="arhred" localSheetId="5">BlankMacro1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5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5">BlankMacro1</definedName>
    <definedName name="de" localSheetId="0">BlankMacro1</definedName>
    <definedName name="de">BlankMacro1</definedName>
    <definedName name="Document_array" localSheetId="5">{"bT5.xls","Sheet1"}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5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5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5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5">BlankMacro1</definedName>
    <definedName name="jfalsjfs" localSheetId="0">BlankMacro1</definedName>
    <definedName name="jfalsjfs">BlankMacro1</definedName>
    <definedName name="Last_Row" localSheetId="4">IF('E8'!Values_Entered,'E8'!Header_Row+'E8'!Number_of_Payments,'E8'!Header_Row)</definedName>
    <definedName name="Last_Row" localSheetId="5">IF('E9-11'!Values_Entered,'E9-11'!Header_Row+'E9-11'!Number_of_Payments,'E9-11'!Header_Row)</definedName>
    <definedName name="Last_Row" localSheetId="0">IF('EN 2-4'!Values_Entered,Header_Row+'EN 2-4'!Number_of_Payments,Header_Row)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4">MATCH(0.01,'E8'!End_Bal,-1)+1</definedName>
    <definedName name="Number_of_Payments" localSheetId="5">MATCH(0.01,'E9-11'!End_Bal,-1)+1</definedName>
    <definedName name="Number_of_Payments" localSheetId="0">MATCH(0.01,'EN 2-4'!End_Bal,-1)+1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4">DATE(YEAR('E8'!Loan_Start),MONTH('E8'!Loan_Start)+Payment_Number,DAY('E8'!Loan_Start))</definedName>
    <definedName name="Payment_Date" localSheetId="5">DATE(YEAR('E9-11'!Loan_Start),MONTH('E9-11'!Loan_Start)+Payment_Number,DAY('E9-11'!Loan_Start))</definedName>
    <definedName name="Payment_Date" localSheetId="0">DATE(YEAR('EN 2-4'!Loan_Start),MONTH('EN 2-4'!Loan_Start)+Payment_Number,DAY('EN 2-4'!Loan_Start))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3">'E7'!$A$1:$W$35</definedName>
    <definedName name="_xlnm.Print_Area" localSheetId="4">'E8'!$A$1:$O$32</definedName>
    <definedName name="_xlnm.Print_Area" localSheetId="5">'E9-11'!$A$1:$K$159</definedName>
    <definedName name="_xlnm.Print_Area" localSheetId="0">'EN 2-4'!$A$1:$M$143</definedName>
    <definedName name="Print_Area_Reset" localSheetId="4">OFFSET('E8'!Full_Print,0,0,'E8'!Last_Row)</definedName>
    <definedName name="Print_Area_Reset" localSheetId="5">OFFSET('E9-11'!Full_Print,0,0,'E9-11'!Last_Row)</definedName>
    <definedName name="Print_Area_Reset" localSheetId="0">OFFSET('EN 2-4'!Full_Print,0,0,'EN 2-4'!Last_Row)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5">BlankMacro1</definedName>
    <definedName name="tooling" localSheetId="0">BlankMacro1</definedName>
    <definedName name="tooling">BlankMacro1</definedName>
    <definedName name="Tooling1" localSheetId="5">BlankMacro1</definedName>
    <definedName name="Tooling1" localSheetId="0">BlankMacro1</definedName>
    <definedName name="Tooling1">BlankMacro1</definedName>
    <definedName name="Total_Payment" localSheetId="4">Scheduled_Payment+Extra_Payment</definedName>
    <definedName name="Total_Payment" localSheetId="5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4">IF('E8'!Loan_Amount*'E8'!Interest_Rate*'E8'!Loan_Years*'E8'!Loan_Start&gt;0,1,0)</definedName>
    <definedName name="Values_Entered" localSheetId="5">IF('E9-11'!Loan_Amount*'E9-11'!Interest_Rate*'E9-11'!Loan_Years*'E9-11'!Loan_Start&gt;0,1,0)</definedName>
    <definedName name="Values_Entered" localSheetId="0">IF('EN 2-4'!Loan_Amount*'EN 2-4'!Interest_Rate*'EN 2-4'!Loan_Years*'EN 2-4'!Loan_Start&gt;0,1,0)</definedName>
    <definedName name="Values_Entered">IF(Loan_Amount*Interest_Rate*Loan_Years*Loan_Start&gt;0,1,0)</definedName>
    <definedName name="vehicle" localSheetId="5">BlankMacro1</definedName>
    <definedName name="vehicle" localSheetId="0">BlankMacro1</definedName>
    <definedName name="vehicle">BlankMacro1</definedName>
    <definedName name="what_man" localSheetId="5">{"'Eng (page2)'!$A$1:$D$52"}</definedName>
    <definedName name="what_man" localSheetId="0">{"'Eng (page2)'!$A$1:$D$52"}</definedName>
    <definedName name="what_man">{"'Eng (page2)'!$A$1:$D$52"}</definedName>
    <definedName name="x" localSheetId="5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5">BlankMacro1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เงินเดือน" localSheetId="5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ค่าข้อมูลของการจ่ายเงินสด" localSheetId="5">OFFSET(รายจ่ายเงินสดเริ่มต้น,,จุดข้อมูลรวม-1,1,-จุดข้อมูลรวม)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5">OFFSET(รายรับเงินสดเริ่มต้น,,จุดข้อมูลรวม-1,1,-จุดข้อมูลรวม)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5">OFFSET(สถานะเงินสดเริ่มต้น,,จุดข้อมูลรวม-1,1,-จุดข้อมูลรวม)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ป้ายชื่อข้อมูล" localSheetId="5">OFFSET(ป้ายชื่อข้อมูลเริ่มต้น,,จุดข้อมูลรวม-1,1,-จุดข้อมูลรวม)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5">BlankMacro1</definedName>
    <definedName name="검증" localSheetId="0">BlankMacro1</definedName>
    <definedName name="검증">BlankMacro1</definedName>
    <definedName name="ㄹㄹ" localSheetId="5">BlankMacro1</definedName>
    <definedName name="ㄹㄹ" localSheetId="0">BlankMacro1</definedName>
    <definedName name="ㄹㄹ">BlankMacro1</definedName>
    <definedName name="미실현" localSheetId="5">BlankMacro1</definedName>
    <definedName name="미실현" localSheetId="0">BlankMacro1</definedName>
    <definedName name="미실현">BlankMacro1</definedName>
    <definedName name="ㅂㅂ" localSheetId="5">BlankMacro1</definedName>
    <definedName name="ㅂㅂ" localSheetId="0">BlankMacro1</definedName>
    <definedName name="ㅂㅂ">BlankMacro1</definedName>
    <definedName name="수정사항2" localSheetId="5">BlankMacro1</definedName>
    <definedName name="수정사항2" localSheetId="0">BlankMacro1</definedName>
    <definedName name="수정사항2">BlankMacro1</definedName>
    <definedName name="템플리트모듈1" localSheetId="5">BlankMacro1</definedName>
    <definedName name="템플리트모듈1" localSheetId="0">BlankMacro1</definedName>
    <definedName name="템플리트모듈1">BlankMacro1</definedName>
    <definedName name="템플리트모듈2" localSheetId="5">BlankMacro1</definedName>
    <definedName name="템플리트모듈2" localSheetId="0">BlankMacro1</definedName>
    <definedName name="템플리트모듈2">BlankMacro1</definedName>
    <definedName name="템플리트모듈3" localSheetId="5">BlankMacro1</definedName>
    <definedName name="템플리트모듈3" localSheetId="0">BlankMacro1</definedName>
    <definedName name="템플리트모듈3">BlankMacro1</definedName>
    <definedName name="템플리트모듈4" localSheetId="5">BlankMacro1</definedName>
    <definedName name="템플리트모듈4" localSheetId="0">BlankMacro1</definedName>
    <definedName name="템플리트모듈4">BlankMacro1</definedName>
    <definedName name="템플리트모듈5" localSheetId="5">BlankMacro1</definedName>
    <definedName name="템플리트모듈5" localSheetId="0">BlankMacro1</definedName>
    <definedName name="템플리트모듈5">BlankMacro1</definedName>
    <definedName name="템플리트모듈6" localSheetId="5">BlankMacro1</definedName>
    <definedName name="템플리트모듈6" localSheetId="0">BlankMacro1</definedName>
    <definedName name="템플리트모듈6">BlankMacro1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4" i="26" l="1"/>
  <c r="I60" i="24" l="1"/>
  <c r="G44" i="26" l="1"/>
  <c r="G50" i="26" s="1"/>
  <c r="I44" i="26" l="1"/>
  <c r="G54" i="16"/>
  <c r="G60" i="24"/>
  <c r="W25" i="17"/>
  <c r="U27" i="17"/>
  <c r="K44" i="26" l="1"/>
  <c r="G86" i="26" l="1"/>
  <c r="K86" i="26"/>
  <c r="M15" i="24" l="1"/>
  <c r="K15" i="24"/>
  <c r="I15" i="24"/>
  <c r="G15" i="24"/>
  <c r="I60" i="16" l="1"/>
  <c r="G60" i="16"/>
  <c r="M60" i="16"/>
  <c r="K60" i="16"/>
  <c r="I15" i="16"/>
  <c r="I23" i="16" s="1"/>
  <c r="I26" i="16" s="1"/>
  <c r="I59" i="16" s="1"/>
  <c r="K15" i="16"/>
  <c r="M15" i="16"/>
  <c r="G15" i="16"/>
  <c r="G23" i="16" s="1"/>
  <c r="G26" i="16" s="1"/>
  <c r="A109" i="26"/>
  <c r="K99" i="26"/>
  <c r="I99" i="26"/>
  <c r="G99" i="26"/>
  <c r="E99" i="26"/>
  <c r="I86" i="26"/>
  <c r="E86" i="26"/>
  <c r="K50" i="26"/>
  <c r="I50" i="26"/>
  <c r="G105" i="26"/>
  <c r="E50" i="26"/>
  <c r="E101" i="26" l="1"/>
  <c r="E105" i="26" s="1"/>
  <c r="G29" i="16"/>
  <c r="G59" i="16"/>
  <c r="K101" i="26"/>
  <c r="K105" i="26" s="1"/>
  <c r="I101" i="26"/>
  <c r="I105" i="26" s="1"/>
  <c r="G43" i="16" l="1"/>
  <c r="G46" i="16" s="1"/>
  <c r="S15" i="17"/>
  <c r="M36" i="16" l="1"/>
  <c r="M38" i="16" s="1"/>
  <c r="I52" i="16"/>
  <c r="I36" i="16"/>
  <c r="I38" i="16" s="1"/>
  <c r="I36" i="24"/>
  <c r="I38" i="24" s="1"/>
  <c r="M36" i="24"/>
  <c r="M38" i="24" s="1"/>
  <c r="I62" i="16" l="1"/>
  <c r="I29" i="16"/>
  <c r="I23" i="24"/>
  <c r="M23" i="24"/>
  <c r="M23" i="16"/>
  <c r="M26" i="16" s="1"/>
  <c r="I40" i="16" l="1"/>
  <c r="I50" i="16" s="1"/>
  <c r="I54" i="16" s="1"/>
  <c r="I43" i="16"/>
  <c r="I46" i="16" s="1"/>
  <c r="M59" i="16"/>
  <c r="M62" i="16" s="1"/>
  <c r="M43" i="16"/>
  <c r="M29" i="16"/>
  <c r="M40" i="16" s="1"/>
  <c r="M50" i="16" s="1"/>
  <c r="M26" i="24"/>
  <c r="I26" i="24"/>
  <c r="I59" i="24" s="1"/>
  <c r="I62" i="24" s="1"/>
  <c r="M46" i="16"/>
  <c r="A143" i="25"/>
  <c r="M129" i="25"/>
  <c r="M132" i="25" s="1"/>
  <c r="K129" i="25"/>
  <c r="K132" i="25" s="1"/>
  <c r="I129" i="25"/>
  <c r="I132" i="25" s="1"/>
  <c r="G129" i="25"/>
  <c r="A96" i="25"/>
  <c r="M78" i="25"/>
  <c r="K78" i="25"/>
  <c r="I78" i="25"/>
  <c r="G78" i="25"/>
  <c r="M71" i="25"/>
  <c r="K71" i="25"/>
  <c r="I71" i="25"/>
  <c r="G71" i="25"/>
  <c r="A52" i="25"/>
  <c r="A99" i="25" s="1"/>
  <c r="M40" i="25"/>
  <c r="K40" i="25"/>
  <c r="I40" i="25"/>
  <c r="G40" i="25"/>
  <c r="M26" i="25"/>
  <c r="K26" i="25"/>
  <c r="I26" i="25"/>
  <c r="I42" i="25" s="1"/>
  <c r="G26" i="25"/>
  <c r="I80" i="25" l="1"/>
  <c r="I134" i="25" s="1"/>
  <c r="M42" i="25"/>
  <c r="M80" i="25"/>
  <c r="G132" i="25"/>
  <c r="G80" i="25"/>
  <c r="G42" i="25"/>
  <c r="M29" i="24"/>
  <c r="M43" i="24" s="1"/>
  <c r="M59" i="24"/>
  <c r="M62" i="24" s="1"/>
  <c r="I29" i="24"/>
  <c r="I40" i="24" s="1"/>
  <c r="M54" i="16"/>
  <c r="K80" i="25"/>
  <c r="K134" i="25" s="1"/>
  <c r="K42" i="25"/>
  <c r="M134" i="25"/>
  <c r="G134" i="25" l="1"/>
  <c r="I50" i="24"/>
  <c r="I54" i="24" s="1"/>
  <c r="I43" i="24"/>
  <c r="M46" i="24"/>
  <c r="M40" i="24"/>
  <c r="I46" i="24"/>
  <c r="M50" i="24" l="1"/>
  <c r="M54" i="24" s="1"/>
  <c r="M14" i="18" s="1"/>
  <c r="O14" i="18" l="1"/>
  <c r="O13" i="18"/>
  <c r="O12" i="18"/>
  <c r="S17" i="17"/>
  <c r="W17" i="17" s="1"/>
  <c r="S16" i="17"/>
  <c r="W16" i="17" s="1"/>
  <c r="W15" i="17"/>
  <c r="K16" i="18" l="1"/>
  <c r="S26" i="17" l="1"/>
  <c r="K23" i="18" l="1"/>
  <c r="O16" i="18" l="1"/>
  <c r="M16" i="18"/>
  <c r="I16" i="18"/>
  <c r="I23" i="18" s="1"/>
  <c r="G16" i="18"/>
  <c r="W19" i="17"/>
  <c r="U19" i="17"/>
  <c r="U29" i="17" s="1"/>
  <c r="S19" i="17"/>
  <c r="Q19" i="17"/>
  <c r="O19" i="17"/>
  <c r="M19" i="17"/>
  <c r="M29" i="17" s="1"/>
  <c r="K19" i="17"/>
  <c r="K29" i="17" s="1"/>
  <c r="I19" i="17"/>
  <c r="I29" i="17" s="1"/>
  <c r="G19" i="17"/>
  <c r="G22" i="17" s="1"/>
  <c r="G23" i="18" l="1"/>
  <c r="O19" i="18"/>
  <c r="G29" i="17"/>
  <c r="S22" i="17"/>
  <c r="W22" i="17" s="1"/>
  <c r="O20" i="18"/>
  <c r="W26" i="17"/>
  <c r="A3" i="17"/>
  <c r="K36" i="24"/>
  <c r="G36" i="24"/>
  <c r="K38" i="24" l="1"/>
  <c r="G38" i="24"/>
  <c r="G23" i="24"/>
  <c r="G26" i="24" s="1"/>
  <c r="K23" i="24"/>
  <c r="K26" i="24" s="1"/>
  <c r="K59" i="24" s="1"/>
  <c r="G59" i="24" l="1"/>
  <c r="G62" i="24" s="1"/>
  <c r="G29" i="24"/>
  <c r="K29" i="24"/>
  <c r="K43" i="24" s="1"/>
  <c r="K62" i="24"/>
  <c r="G43" i="24" l="1"/>
  <c r="O27" i="17" s="1"/>
  <c r="G40" i="24"/>
  <c r="G46" i="24"/>
  <c r="K46" i="24"/>
  <c r="K50" i="24" s="1"/>
  <c r="M21" i="18"/>
  <c r="K40" i="24"/>
  <c r="G50" i="24" l="1"/>
  <c r="Q27" i="17" s="1"/>
  <c r="Q29" i="17" s="1"/>
  <c r="O29" i="17"/>
  <c r="G54" i="24"/>
  <c r="S27" i="17" l="1"/>
  <c r="W27" i="17" s="1"/>
  <c r="W29" i="17" s="1"/>
  <c r="A1" i="18"/>
  <c r="A1" i="26" s="1"/>
  <c r="A110" i="26" l="1"/>
  <c r="A55" i="26"/>
  <c r="S29" i="17"/>
  <c r="K36" i="16" l="1"/>
  <c r="K38" i="16" l="1"/>
  <c r="K23" i="16" l="1"/>
  <c r="K26" i="16" l="1"/>
  <c r="K43" i="16" l="1"/>
  <c r="K59" i="16"/>
  <c r="K62" i="16" s="1"/>
  <c r="K29" i="16"/>
  <c r="K40" i="16" s="1"/>
  <c r="K50" i="16" s="1"/>
  <c r="K46" i="16"/>
  <c r="A3" i="18"/>
  <c r="G36" i="16" l="1"/>
  <c r="G38" i="16" l="1"/>
  <c r="G40" i="16" s="1"/>
  <c r="G62" i="16" l="1"/>
  <c r="K54" i="16" l="1"/>
  <c r="K54" i="24"/>
  <c r="M23" i="18" l="1"/>
  <c r="O23" i="18" l="1"/>
</calcChain>
</file>

<file path=xl/sharedStrings.xml><?xml version="1.0" encoding="utf-8"?>
<sst xmlns="http://schemas.openxmlformats.org/spreadsheetml/2006/main" count="484" uniqueCount="239">
  <si>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</si>
  <si>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</si>
  <si>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</si>
  <si>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</si>
  <si>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</si>
  <si>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</si>
  <si>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</si>
  <si>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</si>
  <si>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</si>
  <si>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</si>
  <si>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</si>
  <si>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</si>
  <si>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</si>
  <si>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</si>
  <si>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</si>
  <si>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</si>
  <si>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</si>
  <si>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</si>
  <si>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</si>
  <si>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</si>
  <si>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</si>
  <si>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</si>
  <si>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</si>
  <si>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</si>
  <si>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</si>
  <si>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</si>
  <si>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</si>
  <si>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</si>
  <si>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</si>
  <si>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</si>
  <si>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</si>
  <si>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</si>
  <si>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</si>
  <si>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</si>
  <si>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</si>
  <si>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</si>
  <si>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</si>
  <si>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</si>
  <si>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</si>
  <si>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</si>
  <si>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</si>
  <si>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</si>
  <si>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</si>
  <si>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</si>
  <si>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</si>
  <si>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Attributable to owners of the parent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</si>
  <si>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</si>
  <si>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</si>
  <si>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</si>
  <si>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</si>
  <si>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</si>
  <si>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</si>
  <si>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</si>
  <si>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</si>
  <si>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</si>
  <si>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</si>
  <si>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</si>
  <si>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</si>
  <si>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</si>
  <si>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</si>
  <si>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</si>
  <si>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</si>
  <si>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</si>
  <si>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</si>
  <si>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</si>
  <si>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The accompanying notes are an integral part of this interim financial information</t>
  </si>
  <si>
    <t>Profit for the period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</si>
  <si>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</si>
  <si>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</si>
  <si>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</si>
  <si>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</si>
  <si>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</si>
  <si>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</si>
  <si>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</si>
  <si>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</si>
  <si>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</si>
  <si>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</si>
  <si>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</si>
  <si>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</si>
  <si>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</si>
  <si>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</si>
  <si>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</si>
  <si>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</si>
  <si>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</si>
  <si>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</si>
  <si>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</si>
  <si>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</si>
  <si>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</si>
  <si>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Premium arising</t>
  </si>
  <si>
    <t xml:space="preserve">Consolidated financial information (Unaudited) </t>
  </si>
  <si>
    <t>Cost of goods sold and rendering services</t>
  </si>
  <si>
    <t>Items that will be reclassified subsequently to profit or loss</t>
  </si>
  <si>
    <t>Written off equipment</t>
  </si>
  <si>
    <t>Other components of equity</t>
  </si>
  <si>
    <t>Revenue from sales and rendering services</t>
  </si>
  <si>
    <t>from business</t>
  </si>
  <si>
    <t>combination under</t>
  </si>
  <si>
    <t>Finance costs</t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</si>
  <si>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</si>
  <si>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 xml:space="preserve">Appropriated </t>
  </si>
  <si>
    <t xml:space="preserve"> Legal reserve</t>
  </si>
  <si>
    <t>R&amp;B Food Supply Public Company Limited</t>
  </si>
  <si>
    <t>Appropriated</t>
  </si>
  <si>
    <t>Appropriated for</t>
  </si>
  <si>
    <t>legal reserve</t>
  </si>
  <si>
    <t>Proceeds from promissory notes</t>
  </si>
  <si>
    <t>Statement of Comprehensive Income</t>
  </si>
  <si>
    <t>Statement of Changes in Equity</t>
  </si>
  <si>
    <t xml:space="preserve">Statement of Cash Flows </t>
  </si>
  <si>
    <t>2020</t>
  </si>
  <si>
    <t>Statement of Financial Position</t>
  </si>
  <si>
    <t xml:space="preserve"> financial statements</t>
  </si>
  <si>
    <t>Investment properties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</si>
  <si>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</si>
  <si>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</si>
  <si>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</si>
  <si>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</si>
  <si>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</si>
  <si>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</si>
  <si>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</si>
  <si>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</si>
  <si>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</si>
  <si>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t>Translation of</t>
  </si>
  <si>
    <t>Audited</t>
  </si>
  <si>
    <t xml:space="preserve">Other comprehensive loss for the period </t>
  </si>
  <si>
    <t>Note</t>
  </si>
  <si>
    <t>at amortised cost</t>
  </si>
  <si>
    <t xml:space="preserve"> financial information</t>
  </si>
  <si>
    <t xml:space="preserve">Dividends </t>
  </si>
  <si>
    <t>Net cash flows used in financing activities</t>
  </si>
  <si>
    <t>Net impairment losses on financial assets</t>
  </si>
  <si>
    <t>Payment of investment property</t>
  </si>
  <si>
    <t>Expense from investment property</t>
  </si>
  <si>
    <t>Rental income from investment property</t>
  </si>
  <si>
    <t xml:space="preserve">Reclassification investment in subsidiary to loan to </t>
  </si>
  <si>
    <t>related parties</t>
  </si>
  <si>
    <t xml:space="preserve">Long-term loans made to related parties </t>
  </si>
  <si>
    <t>30 September</t>
  </si>
  <si>
    <t>Closing balance as at 30 September 2020</t>
  </si>
  <si>
    <t>2021</t>
  </si>
  <si>
    <t xml:space="preserve">Financial assets (fixed deposits) measured </t>
  </si>
  <si>
    <t>Short-term loan to related parties</t>
  </si>
  <si>
    <t>The accompanying notes from part of these consolidated and company financial statements.</t>
  </si>
  <si>
    <t>Premium on paid-up capital</t>
  </si>
  <si>
    <t>Closing balance as at 30 September 2021</t>
  </si>
  <si>
    <t>For the nine-month period ended 30 September 2021</t>
  </si>
  <si>
    <t>For the three-month period ended 30 September 2021</t>
  </si>
  <si>
    <r>
      <t xml:space="preserve">Statement of Changes in Equity </t>
    </r>
    <r>
      <rPr>
        <sz val="9"/>
        <rFont val="Arial"/>
        <family val="2"/>
      </rPr>
      <t>(Cont’d)</t>
    </r>
  </si>
  <si>
    <t>Depreciation of building and building improvement from</t>
  </si>
  <si>
    <t xml:space="preserve">  investment property</t>
  </si>
  <si>
    <t>Amortisation of right-of-use assets</t>
  </si>
  <si>
    <t>Gain from sale discontinued operations</t>
  </si>
  <si>
    <t>Lease termination</t>
  </si>
  <si>
    <r>
      <rPr>
        <u/>
        <sz val="8"/>
        <color theme="1"/>
        <rFont val="Arial"/>
        <family val="2"/>
      </rPr>
      <t>Less</t>
    </r>
    <r>
      <rPr>
        <sz val="8"/>
        <color theme="1"/>
        <rFont val="Arial"/>
        <family val="2"/>
      </rPr>
      <t xml:space="preserve">  employee benefit paid</t>
    </r>
  </si>
  <si>
    <r>
      <t>Less</t>
    </r>
    <r>
      <rPr>
        <sz val="8"/>
        <color theme="1"/>
        <rFont val="Arial"/>
        <family val="2"/>
      </rPr>
      <t xml:space="preserve">  interest paid</t>
    </r>
  </si>
  <si>
    <r>
      <t>Less</t>
    </r>
    <r>
      <rPr>
        <sz val="8"/>
        <color theme="1"/>
        <rFont val="Arial"/>
        <family val="2"/>
      </rPr>
      <t xml:space="preserve">  income tax paid</t>
    </r>
  </si>
  <si>
    <t>Discontinued operations</t>
  </si>
  <si>
    <t>The accompanying notes from part of this interim financial information</t>
  </si>
  <si>
    <t>Payments for purchase of property, plant and equipment</t>
  </si>
  <si>
    <t>Proceeds from disposals of property, plant and equipment</t>
  </si>
  <si>
    <t>Payments for right-of-use assets</t>
  </si>
  <si>
    <t>Payments for purchase of intangible assets</t>
  </si>
  <si>
    <t xml:space="preserve">Short-term loan made to related parties </t>
  </si>
  <si>
    <t>Proceeds from long-term loans to related parties</t>
  </si>
  <si>
    <t>Proceeds from financial assets (fixed account)</t>
  </si>
  <si>
    <t>measured at amortised cost</t>
  </si>
  <si>
    <t xml:space="preserve">Payments for acquisition of subsidiaries
</t>
  </si>
  <si>
    <t>Proceeds from leases investment property</t>
  </si>
  <si>
    <t>Net cash flows from (used in) investing activities</t>
  </si>
  <si>
    <t>Repayment on promissory notes</t>
  </si>
  <si>
    <t>Payment for principal elements of lease payments</t>
  </si>
  <si>
    <t>Dividends paid to the Company’s shareholders</t>
  </si>
  <si>
    <t>Proceeds shares subscription of subsidiary</t>
  </si>
  <si>
    <t>from non-controlling interests</t>
  </si>
  <si>
    <t>Net increase (decrease) in cash and cash equivalents</t>
  </si>
  <si>
    <t>Exchange gain on cash and cash equivalents</t>
  </si>
  <si>
    <t>Non-cash item</t>
  </si>
  <si>
    <t>property, plant and equipment</t>
  </si>
  <si>
    <t xml:space="preserve">Lease termination </t>
  </si>
  <si>
    <t>Rental income on a straight line basis of investment property</t>
  </si>
  <si>
    <t>Increase in right-of-use assets from leases</t>
  </si>
  <si>
    <t>Opening balance at 1 January 2020 - restated</t>
  </si>
  <si>
    <t xml:space="preserve">Separate financial information  (Unaudited) </t>
  </si>
  <si>
    <t>Capital contributed</t>
  </si>
  <si>
    <t>Premium on</t>
  </si>
  <si>
    <t>paid-up capital</t>
  </si>
  <si>
    <t>Opening balance as at 1 January 2021</t>
  </si>
  <si>
    <t xml:space="preserve">Increasing of non-controlling interest from  </t>
  </si>
  <si>
    <t xml:space="preserve">subsidiary requests from shares subscription </t>
  </si>
  <si>
    <t xml:space="preserve">   payment </t>
  </si>
  <si>
    <t>Premium</t>
  </si>
  <si>
    <t>Non</t>
  </si>
  <si>
    <t>on paid-up</t>
  </si>
  <si>
    <t>for legal</t>
  </si>
  <si>
    <t>controlling</t>
  </si>
  <si>
    <t>capital</t>
  </si>
  <si>
    <t>reserve</t>
  </si>
  <si>
    <t>Gain (loss) on exchange rate</t>
  </si>
  <si>
    <t>Profit for the period from continuing operations</t>
  </si>
  <si>
    <t>Gain (loss) from discontinued operations - net of tax</t>
  </si>
  <si>
    <t>Other comprehensive income:</t>
  </si>
  <si>
    <t>-  From continuing operations</t>
  </si>
  <si>
    <t>-  From discontinued operations</t>
  </si>
  <si>
    <t>Earnings (losses) per share - owners of the Company (Baht)</t>
  </si>
  <si>
    <t>Basic earnings (losses) per share</t>
  </si>
  <si>
    <t xml:space="preserve">Total basic earnings per share </t>
  </si>
  <si>
    <t>Loss from discontinued operations - net of tax</t>
  </si>
  <si>
    <t>-</t>
  </si>
  <si>
    <t>Proceeds on short-term loans to related parties</t>
  </si>
  <si>
    <t>Increase in investment in a subsidiary from</t>
  </si>
  <si>
    <t>initial recognition at fair value of loans</t>
  </si>
  <si>
    <t xml:space="preserve"> to related parties due to first time adoption</t>
  </si>
  <si>
    <t>of financial reporting standards relating</t>
  </si>
  <si>
    <t xml:space="preserve">to financial instruments </t>
  </si>
  <si>
    <t>Adjusted the beginning balance of accrued lease</t>
  </si>
  <si>
    <t>to right-of-use assets</t>
  </si>
  <si>
    <t>Increase in right-of-use assets transferred from</t>
  </si>
  <si>
    <t>property, plant and equipment under lease agreements</t>
  </si>
  <si>
    <t>Payment on long-term borrowings from financial institutions</t>
  </si>
  <si>
    <t xml:space="preserve">Payment on long-term borrowings from related parties </t>
  </si>
  <si>
    <t>As at 30 September 2021</t>
  </si>
  <si>
    <t>Payment for investment of financial assets (fixed account)</t>
  </si>
  <si>
    <t>Destruction of inventories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</si>
  <si>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</si>
  <si>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</si>
  <si>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</si>
  <si>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</si>
  <si>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</si>
  <si>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</si>
  <si>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>Cash flows generated from operations</t>
  </si>
  <si>
    <t>Opening balance at 1 January 2021</t>
  </si>
  <si>
    <t>Net impairment gain (loss) on financial assets</t>
  </si>
  <si>
    <t xml:space="preserve">Other comprehensive income for the period </t>
  </si>
  <si>
    <t xml:space="preserve">Increase in accounts payable from purchased </t>
  </si>
  <si>
    <t>Lease modification</t>
  </si>
  <si>
    <t>Gain on disposals of equipment</t>
  </si>
  <si>
    <t>Decrease in value of inventories (reversal)</t>
  </si>
  <si>
    <t>Allowance for inventory obsolescence (reversal)</t>
  </si>
  <si>
    <t>Unrealised loss (gain) on exchange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</si>
</sst>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3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#,##0.00;\(#,##0.00\);&quot;-&quot;;@"/>
    <numFmt numFmtId="168" formatCode="_-* #,##0_-;\-* #,##0_-;_-* &quot;-&quot;??_-;_-@_-"/>
    <numFmt numFmtId="169" formatCode="#,##0.000;\(#,##0.000\);&quot;-&quot;;@"/>
    <numFmt numFmtId="170" formatCode="_-* #,##0.000_-;\-* #,##0.000_-;_-* &quot;-&quot;??_-;_-@_-"/>
    <numFmt numFmtId="171" formatCode="_-* #,##0.00\ _€_-;\-* #,##0.00\ _€_-;_-* &quot;-&quot;??\ _€_-;_-@_-"/>
    <numFmt numFmtId="172" formatCode="_-* #,##0.00\ &quot;€&quot;_-;\-* #,##0.00\ &quot;€&quot;_-;_-* &quot;-&quot;??\ &quot;€&quot;_-;_-@_-"/>
    <numFmt numFmtId="173" formatCode="_(* #,##0_);_(* \(#,##0\);_(* &quot;-&quot;??_);_(@_)"/>
    <numFmt numFmtId="174" formatCode="_([$€-2]* #,##0.00_);_([$€-2]* \(#,##0.00\);_([$€-2]* &quot;-&quot;??_)"/>
    <numFmt numFmtId="175" formatCode="[$-409]dd\-mmm\-yy;@"/>
  </numFmts>
  <fonts count="35">
    <font>
      <sz val="16"/>
      <color theme="1"/>
      <name val="AngsanaUPC"/>
      <family val="2"/>
      <charset val="22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  <charset val="222"/>
    </font>
    <font>
      <i/>
      <sz val="8"/>
      <name val="Arial"/>
      <family val="2"/>
    </font>
    <font>
      <u/>
      <sz val="8"/>
      <color theme="1"/>
      <name val="Arial"/>
      <family val="2"/>
    </font>
    <font>
      <sz val="8"/>
      <color rgb="FFFF0000"/>
      <name val="Arial"/>
      <family val="2"/>
    </font>
    <font>
      <sz val="14"/>
      <name val="Cordia New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0"/>
      <color rgb="FF7A1818"/>
      <name val="Georgia"/>
      <family val="1"/>
    </font>
    <font>
      <u/>
      <sz val="10"/>
      <color rgb="FF0563C1"/>
      <name val="Georgia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</font>
    <font>
      <sz val="10"/>
      <color theme="1"/>
      <name val="Arial"/>
      <family val="2"/>
      <charset val="222"/>
    </font>
    <font>
      <sz val="10"/>
      <color theme="1"/>
      <name val="Arial Unicode MS"/>
      <family val="2"/>
    </font>
    <font>
      <sz val="16"/>
      <name val="AngsanaUPC"/>
      <family val="1"/>
      <charset val="222"/>
    </font>
    <font>
      <sz val="10"/>
      <color theme="1"/>
      <name val="Calibri"/>
      <family val="2"/>
      <scheme val="minor"/>
    </font>
    <font>
      <u/>
      <sz val="11"/>
      <color theme="10"/>
      <name val="Calibri"/>
      <family val="2"/>
      <charset val="222"/>
    </font>
    <font>
      <sz val="14"/>
      <color theme="1"/>
      <name val="Browallia New"/>
      <family val="2"/>
      <charset val="222"/>
    </font>
    <font>
      <sz val="12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rgb="FF006100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  <fill>
      <patternFill patternType="solid">
        <fgColor rgb="FFC6EFCE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/>
      <bottom/>
      <diagonal/>
    </border>
  </borders>
  <cellStyleXfs count="236">
    <xf numFmtId="0" fontId="0" fillId="0" borderId="0"/>
    <xf numFmtId="9" fontId="7" fillId="0" borderId="0" applyFont="0" applyFill="0" applyBorder="0" applyAlignment="0" applyProtection="0"/>
    <xf numFmtId="0" fontId="12" fillId="0" borderId="0" applyFont="0" applyAlignment="0">
      <alignment horizontal="center"/>
    </xf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1" fillId="0" borderId="0"/>
    <xf numFmtId="0" fontId="17" fillId="0" borderId="0"/>
    <xf numFmtId="0" fontId="18" fillId="0" borderId="0"/>
    <xf numFmtId="0" fontId="19" fillId="0" borderId="0"/>
    <xf numFmtId="43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0" fontId="21" fillId="0" borderId="0" applyNumberFormat="0" applyFill="0" applyBorder="0" applyAlignment="0" applyProtection="0">
      <alignment wrapText="1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5" applyNumberFormat="0" applyFill="0" applyBorder="0" applyAlignment="0">
      <alignment wrapText="1"/>
      <protection locked="0"/>
    </xf>
    <xf numFmtId="0" fontId="17" fillId="0" borderId="0">
      <protection locked="0"/>
    </xf>
    <xf numFmtId="43" fontId="1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9" fillId="0" borderId="0">
      <protection locked="0"/>
    </xf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1" fillId="0" borderId="0"/>
    <xf numFmtId="0" fontId="12" fillId="0" borderId="0" applyFont="0" applyAlignment="0">
      <alignment horizontal="center"/>
    </xf>
    <xf numFmtId="0" fontId="19" fillId="0" borderId="0">
      <protection locked="0"/>
    </xf>
    <xf numFmtId="0" fontId="17" fillId="0" borderId="0"/>
    <xf numFmtId="0" fontId="7" fillId="0" borderId="0"/>
    <xf numFmtId="0" fontId="17" fillId="0" borderId="0"/>
    <xf numFmtId="43" fontId="25" fillId="0" borderId="0" applyFont="0" applyFill="0" applyBorder="0" applyAlignment="0" applyProtection="0"/>
    <xf numFmtId="0" fontId="17" fillId="0" borderId="0"/>
    <xf numFmtId="43" fontId="26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7" fillId="0" borderId="0"/>
    <xf numFmtId="0" fontId="22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18" fillId="0" borderId="0"/>
    <xf numFmtId="0" fontId="19" fillId="0" borderId="0"/>
    <xf numFmtId="0" fontId="18" fillId="0" borderId="0"/>
    <xf numFmtId="0" fontId="28" fillId="0" borderId="0" applyNumberFormat="0" applyFill="0" applyBorder="0" applyAlignment="0" applyProtection="0"/>
    <xf numFmtId="0" fontId="22" fillId="0" borderId="0"/>
    <xf numFmtId="43" fontId="29" fillId="0" borderId="0" applyFont="0" applyFill="0" applyBorder="0" applyAlignment="0" applyProtection="0"/>
    <xf numFmtId="0" fontId="6" fillId="0" borderId="0"/>
    <xf numFmtId="0" fontId="1" fillId="0" borderId="0"/>
    <xf numFmtId="43" fontId="22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17" fillId="0" borderId="0"/>
    <xf numFmtId="0" fontId="7" fillId="0" borderId="0"/>
    <xf numFmtId="43" fontId="7" fillId="0" borderId="0" applyFont="0" applyFill="0" applyBorder="0" applyAlignment="0" applyProtection="0"/>
    <xf numFmtId="0" fontId="17" fillId="0" borderId="0"/>
    <xf numFmtId="43" fontId="7" fillId="0" borderId="0" applyFont="0" applyFill="0" applyBorder="0" applyAlignment="0" applyProtection="0"/>
    <xf numFmtId="0" fontId="17" fillId="0" borderId="0"/>
    <xf numFmtId="0" fontId="7" fillId="0" borderId="0"/>
    <xf numFmtId="0" fontId="17" fillId="0" borderId="0"/>
    <xf numFmtId="43" fontId="1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7" fillId="0" borderId="0"/>
    <xf numFmtId="0" fontId="17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7" fillId="0" borderId="0"/>
    <xf numFmtId="0" fontId="6" fillId="0" borderId="0"/>
    <xf numFmtId="43" fontId="2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22" fillId="0" borderId="0"/>
    <xf numFmtId="0" fontId="7" fillId="0" borderId="0"/>
    <xf numFmtId="43" fontId="27" fillId="0" borderId="0" applyFont="0" applyFill="0" applyBorder="0" applyAlignment="0" applyProtection="0"/>
    <xf numFmtId="0" fontId="19" fillId="0" borderId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174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5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0" fontId="32" fillId="3" borderId="0" applyNumberFormat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7" fillId="0" borderId="0"/>
    <xf numFmtId="0" fontId="17" fillId="0" borderId="0"/>
    <xf numFmtId="0" fontId="22" fillId="0" borderId="0"/>
    <xf numFmtId="0" fontId="1" fillId="0" borderId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9" fillId="0" borderId="0">
      <protection locked="0"/>
    </xf>
    <xf numFmtId="0" fontId="1" fillId="0" borderId="0"/>
    <xf numFmtId="0" fontId="1" fillId="0" borderId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7" fillId="0" borderId="0"/>
    <xf numFmtId="0" fontId="25" fillId="0" borderId="0"/>
    <xf numFmtId="0" fontId="12" fillId="0" borderId="0" applyFont="0" applyAlignment="0">
      <alignment horizontal="center"/>
    </xf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43" fontId="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9" fillId="0" borderId="0"/>
    <xf numFmtId="43" fontId="1" fillId="0" borderId="0" applyFont="0" applyFill="0" applyBorder="0" applyAlignment="0" applyProtection="0"/>
    <xf numFmtId="0" fontId="1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34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43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36">
    <xf numFmtId="0" fontId="0" fillId="0" borderId="0" xfId="0"/>
    <xf numFmtId="165" fontId="6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3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165" fontId="6" fillId="0" borderId="3" xfId="0" applyNumberFormat="1" applyFont="1" applyFill="1" applyBorder="1" applyAlignment="1">
      <alignment vertical="center"/>
    </xf>
    <xf numFmtId="165" fontId="8" fillId="0" borderId="0" xfId="0" quotePrefix="1" applyNumberFormat="1" applyFont="1" applyFill="1" applyAlignment="1">
      <alignment horizontal="right" vertical="center"/>
    </xf>
    <xf numFmtId="0" fontId="8" fillId="0" borderId="0" xfId="0" quotePrefix="1" applyFont="1" applyFill="1" applyAlignment="1">
      <alignment vertical="center"/>
    </xf>
    <xf numFmtId="165" fontId="6" fillId="2" borderId="3" xfId="0" applyNumberFormat="1" applyFont="1" applyFill="1" applyBorder="1" applyAlignment="1">
      <alignment horizontal="right" vertical="center"/>
    </xf>
    <xf numFmtId="165" fontId="6" fillId="0" borderId="3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165" fontId="6" fillId="2" borderId="4" xfId="0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65" fontId="6" fillId="2" borderId="0" xfId="0" applyNumberFormat="1" applyFont="1" applyFill="1" applyAlignment="1">
      <alignment vertical="center"/>
    </xf>
    <xf numFmtId="165" fontId="6" fillId="2" borderId="3" xfId="0" applyNumberFormat="1" applyFont="1" applyFill="1" applyBorder="1" applyAlignment="1">
      <alignment vertical="center"/>
    </xf>
    <xf numFmtId="165" fontId="6" fillId="2" borderId="0" xfId="0" applyNumberFormat="1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165" fontId="6" fillId="2" borderId="4" xfId="0" applyNumberFormat="1" applyFont="1" applyFill="1" applyBorder="1" applyAlignment="1">
      <alignment vertical="center"/>
    </xf>
    <xf numFmtId="165" fontId="6" fillId="0" borderId="4" xfId="0" applyNumberFormat="1" applyFont="1" applyFill="1" applyBorder="1" applyAlignment="1">
      <alignment vertical="center"/>
    </xf>
    <xf numFmtId="165" fontId="5" fillId="2" borderId="0" xfId="0" applyNumberFormat="1" applyFont="1" applyFill="1" applyAlignment="1">
      <alignment horizontal="right" vertical="center"/>
    </xf>
    <xf numFmtId="0" fontId="6" fillId="0" borderId="3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2" borderId="0" xfId="0" applyNumberFormat="1" applyFont="1" applyFill="1" applyAlignment="1">
      <alignment horizontal="right" vertical="center"/>
    </xf>
    <xf numFmtId="165" fontId="6" fillId="0" borderId="0" xfId="0" applyNumberFormat="1" applyFont="1" applyAlignment="1">
      <alignment horizontal="center" vertical="center"/>
    </xf>
    <xf numFmtId="165" fontId="11" fillId="2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vertical="center"/>
    </xf>
    <xf numFmtId="43" fontId="11" fillId="0" borderId="0" xfId="0" applyNumberFormat="1" applyFont="1" applyFill="1" applyAlignment="1">
      <alignment horizontal="right" vertical="center"/>
    </xf>
    <xf numFmtId="165" fontId="11" fillId="2" borderId="3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vertical="center"/>
    </xf>
    <xf numFmtId="165" fontId="11" fillId="2" borderId="0" xfId="0" applyNumberFormat="1" applyFont="1" applyFill="1" applyAlignment="1">
      <alignment vertical="center"/>
    </xf>
    <xf numFmtId="165" fontId="11" fillId="0" borderId="3" xfId="0" applyNumberFormat="1" applyFont="1" applyFill="1" applyBorder="1" applyAlignment="1">
      <alignment horizontal="right" vertical="center"/>
    </xf>
    <xf numFmtId="165" fontId="11" fillId="2" borderId="3" xfId="0" applyNumberFormat="1" applyFont="1" applyFill="1" applyBorder="1" applyAlignment="1">
      <alignment vertical="center"/>
    </xf>
    <xf numFmtId="165" fontId="11" fillId="0" borderId="3" xfId="0" applyNumberFormat="1" applyFont="1" applyFill="1" applyBorder="1" applyAlignment="1">
      <alignment vertical="center"/>
    </xf>
    <xf numFmtId="165" fontId="11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quotePrefix="1" applyFont="1" applyFill="1" applyAlignment="1">
      <alignment vertical="center"/>
    </xf>
    <xf numFmtId="165" fontId="11" fillId="2" borderId="0" xfId="0" applyNumberFormat="1" applyFont="1" applyFill="1" applyBorder="1" applyAlignment="1">
      <alignment vertical="center"/>
    </xf>
    <xf numFmtId="165" fontId="11" fillId="2" borderId="0" xfId="0" quotePrefix="1" applyNumberFormat="1" applyFont="1" applyFill="1" applyBorder="1" applyAlignment="1">
      <alignment horizontal="center" vertical="center"/>
    </xf>
    <xf numFmtId="165" fontId="11" fillId="0" borderId="0" xfId="0" quotePrefix="1" applyNumberFormat="1" applyFont="1" applyFill="1" applyBorder="1" applyAlignment="1">
      <alignment horizontal="center" vertical="center"/>
    </xf>
    <xf numFmtId="165" fontId="11" fillId="2" borderId="4" xfId="0" applyNumberFormat="1" applyFont="1" applyFill="1" applyBorder="1" applyAlignment="1">
      <alignment vertical="center"/>
    </xf>
    <xf numFmtId="165" fontId="11" fillId="0" borderId="4" xfId="0" applyNumberFormat="1" applyFont="1" applyFill="1" applyBorder="1" applyAlignment="1">
      <alignment vertical="center"/>
    </xf>
    <xf numFmtId="165" fontId="6" fillId="2" borderId="0" xfId="0" quotePrefix="1" applyNumberFormat="1" applyFont="1" applyFill="1" applyBorder="1" applyAlignment="1">
      <alignment horizontal="center" vertical="center"/>
    </xf>
    <xf numFmtId="165" fontId="6" fillId="0" borderId="0" xfId="0" quotePrefix="1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43" fontId="11" fillId="0" borderId="0" xfId="0" applyNumberFormat="1" applyFont="1" applyFill="1" applyAlignment="1">
      <alignment vertical="center"/>
    </xf>
    <xf numFmtId="43" fontId="11" fillId="0" borderId="0" xfId="0" applyNumberFormat="1" applyFont="1" applyFill="1" applyBorder="1" applyAlignment="1">
      <alignment vertical="center"/>
    </xf>
    <xf numFmtId="43" fontId="11" fillId="0" borderId="0" xfId="0" applyNumberFormat="1" applyFont="1" applyFill="1" applyBorder="1" applyAlignment="1">
      <alignment horizontal="right" vertical="center"/>
    </xf>
    <xf numFmtId="43" fontId="6" fillId="0" borderId="0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vertical="center"/>
    </xf>
    <xf numFmtId="165" fontId="11" fillId="2" borderId="0" xfId="0" applyNumberFormat="1" applyFont="1" applyFill="1" applyAlignment="1">
      <alignment horizontal="right" vertical="center"/>
    </xf>
    <xf numFmtId="165" fontId="11" fillId="2" borderId="3" xfId="0" quotePrefix="1" applyNumberFormat="1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/>
    </xf>
    <xf numFmtId="165" fontId="6" fillId="0" borderId="0" xfId="0" applyNumberFormat="1" applyFont="1" applyAlignment="1">
      <alignment vertical="center"/>
    </xf>
    <xf numFmtId="0" fontId="8" fillId="0" borderId="3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165" fontId="6" fillId="0" borderId="3" xfId="0" applyNumberFormat="1" applyFont="1" applyBorder="1" applyAlignment="1">
      <alignment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165" fontId="8" fillId="0" borderId="0" xfId="0" quotePrefix="1" applyNumberFormat="1" applyFont="1" applyAlignment="1">
      <alignment horizontal="right" vertical="center"/>
    </xf>
    <xf numFmtId="0" fontId="9" fillId="0" borderId="0" xfId="0" quotePrefix="1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0" xfId="0" quotePrefix="1" applyFont="1" applyAlignment="1">
      <alignment vertical="center"/>
    </xf>
    <xf numFmtId="165" fontId="8" fillId="0" borderId="3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165" fontId="8" fillId="2" borderId="0" xfId="0" quotePrefix="1" applyNumberFormat="1" applyFont="1" applyFill="1" applyAlignment="1">
      <alignment horizontal="right" vertical="center"/>
    </xf>
    <xf numFmtId="0" fontId="8" fillId="0" borderId="0" xfId="0" quotePrefix="1" applyFont="1" applyAlignment="1">
      <alignment horizontal="right" vertical="center"/>
    </xf>
    <xf numFmtId="0" fontId="6" fillId="0" borderId="0" xfId="0" quotePrefix="1" applyFont="1" applyAlignment="1">
      <alignment horizontal="left" vertical="center"/>
    </xf>
    <xf numFmtId="0" fontId="6" fillId="0" borderId="0" xfId="0" applyFont="1"/>
    <xf numFmtId="165" fontId="8" fillId="2" borderId="0" xfId="0" applyNumberFormat="1" applyFont="1" applyFill="1" applyAlignment="1">
      <alignment horizontal="right" vertical="center"/>
    </xf>
    <xf numFmtId="165" fontId="6" fillId="0" borderId="3" xfId="0" applyNumberFormat="1" applyFont="1" applyBorder="1" applyAlignment="1">
      <alignment horizontal="right" vertical="center"/>
    </xf>
    <xf numFmtId="0" fontId="6" fillId="0" borderId="0" xfId="2" applyFont="1" applyAlignment="1">
      <alignment vertical="center"/>
    </xf>
    <xf numFmtId="165" fontId="6" fillId="0" borderId="4" xfId="0" applyNumberFormat="1" applyFont="1" applyBorder="1" applyAlignment="1">
      <alignment horizontal="right" vertical="center"/>
    </xf>
    <xf numFmtId="165" fontId="6" fillId="0" borderId="4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0" borderId="3" xfId="3" applyFont="1" applyFill="1" applyBorder="1" applyAlignment="1">
      <alignment vertical="center"/>
    </xf>
    <xf numFmtId="165" fontId="11" fillId="0" borderId="3" xfId="0" quotePrefix="1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65" fontId="10" fillId="0" borderId="0" xfId="0" quotePrefix="1" applyNumberFormat="1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65" fontId="10" fillId="0" borderId="3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Alignment="1">
      <alignment vertical="center"/>
    </xf>
    <xf numFmtId="165" fontId="11" fillId="2" borderId="0" xfId="0" quotePrefix="1" applyNumberFormat="1" applyFont="1" applyFill="1" applyBorder="1" applyAlignment="1">
      <alignment vertical="center"/>
    </xf>
    <xf numFmtId="165" fontId="11" fillId="0" borderId="0" xfId="0" quotePrefix="1" applyNumberFormat="1" applyFont="1" applyFill="1" applyBorder="1" applyAlignment="1">
      <alignment vertical="center"/>
    </xf>
    <xf numFmtId="165" fontId="11" fillId="2" borderId="4" xfId="0" quotePrefix="1" applyNumberFormat="1" applyFont="1" applyFill="1" applyBorder="1" applyAlignment="1">
      <alignment vertical="center"/>
    </xf>
    <xf numFmtId="165" fontId="11" fillId="0" borderId="4" xfId="0" quotePrefix="1" applyNumberFormat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167" fontId="11" fillId="2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0" fontId="11" fillId="2" borderId="0" xfId="1" applyNumberFormat="1" applyFont="1" applyFill="1" applyAlignment="1">
      <alignment vertical="center"/>
    </xf>
    <xf numFmtId="10" fontId="11" fillId="0" borderId="0" xfId="1" applyNumberFormat="1" applyFont="1" applyFill="1" applyAlignment="1">
      <alignment vertical="center"/>
    </xf>
    <xf numFmtId="165" fontId="11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165" fontId="11" fillId="0" borderId="3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quotePrefix="1" applyFont="1" applyAlignment="1">
      <alignment vertical="center"/>
    </xf>
    <xf numFmtId="0" fontId="6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vertical="center"/>
    </xf>
    <xf numFmtId="166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6" fontId="2" fillId="0" borderId="0" xfId="0" applyNumberFormat="1" applyFont="1" applyAlignment="1">
      <alignment horizontal="left" vertical="center"/>
    </xf>
    <xf numFmtId="166" fontId="2" fillId="0" borderId="0" xfId="0" quotePrefix="1" applyNumberFormat="1" applyFont="1" applyAlignment="1">
      <alignment horizontal="left" vertical="center"/>
    </xf>
    <xf numFmtId="166" fontId="2" fillId="0" borderId="3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center"/>
    </xf>
    <xf numFmtId="166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0" fillId="0" borderId="0" xfId="0" quotePrefix="1" applyFont="1" applyAlignment="1">
      <alignment horizontal="right" vertical="center"/>
    </xf>
    <xf numFmtId="165" fontId="4" fillId="0" borderId="0" xfId="0" quotePrefix="1" applyNumberFormat="1" applyFont="1" applyAlignment="1">
      <alignment horizontal="right" vertical="center"/>
    </xf>
    <xf numFmtId="166" fontId="5" fillId="0" borderId="0" xfId="0" applyNumberFormat="1" applyFont="1" applyAlignment="1">
      <alignment vertical="center"/>
    </xf>
    <xf numFmtId="166" fontId="4" fillId="0" borderId="0" xfId="0" applyNumberFormat="1" applyFont="1" applyAlignment="1">
      <alignment horizontal="right" vertical="center"/>
    </xf>
    <xf numFmtId="165" fontId="4" fillId="0" borderId="3" xfId="0" applyNumberFormat="1" applyFont="1" applyBorder="1" applyAlignment="1">
      <alignment horizontal="right" vertical="center"/>
    </xf>
    <xf numFmtId="0" fontId="5" fillId="2" borderId="0" xfId="0" applyFont="1" applyFill="1" applyAlignment="1">
      <alignment vertical="center"/>
    </xf>
    <xf numFmtId="165" fontId="4" fillId="0" borderId="0" xfId="0" applyNumberFormat="1" applyFont="1" applyAlignment="1">
      <alignment horizontal="right" vertical="center"/>
    </xf>
    <xf numFmtId="166" fontId="5" fillId="0" borderId="0" xfId="0" applyNumberFormat="1" applyFont="1" applyAlignment="1">
      <alignment horizontal="left" vertical="center"/>
    </xf>
    <xf numFmtId="165" fontId="5" fillId="2" borderId="0" xfId="0" applyNumberFormat="1" applyFont="1" applyFill="1" applyAlignment="1">
      <alignment horizontal="right" vertical="center" wrapText="1"/>
    </xf>
    <xf numFmtId="168" fontId="5" fillId="0" borderId="0" xfId="4" applyNumberFormat="1" applyFont="1" applyFill="1" applyAlignment="1">
      <alignment vertical="center"/>
    </xf>
    <xf numFmtId="165" fontId="5" fillId="0" borderId="0" xfId="0" applyNumberFormat="1" applyFont="1" applyAlignment="1">
      <alignment horizontal="right" vertical="center" wrapText="1"/>
    </xf>
    <xf numFmtId="166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vertical="center"/>
    </xf>
    <xf numFmtId="165" fontId="5" fillId="2" borderId="3" xfId="0" applyNumberFormat="1" applyFont="1" applyFill="1" applyBorder="1" applyAlignment="1">
      <alignment horizontal="right" vertical="center" wrapText="1"/>
    </xf>
    <xf numFmtId="165" fontId="5" fillId="0" borderId="3" xfId="0" applyNumberFormat="1" applyFont="1" applyBorder="1" applyAlignment="1">
      <alignment horizontal="right" vertical="center" wrapText="1"/>
    </xf>
    <xf numFmtId="0" fontId="14" fillId="0" borderId="0" xfId="0" applyFont="1" applyAlignment="1">
      <alignment vertical="center"/>
    </xf>
    <xf numFmtId="165" fontId="5" fillId="2" borderId="3" xfId="0" applyNumberFormat="1" applyFont="1" applyFill="1" applyBorder="1" applyAlignment="1">
      <alignment horizontal="right" vertical="center"/>
    </xf>
    <xf numFmtId="165" fontId="5" fillId="0" borderId="3" xfId="0" applyNumberFormat="1" applyFont="1" applyBorder="1" applyAlignment="1">
      <alignment horizontal="right" vertical="center"/>
    </xf>
    <xf numFmtId="166" fontId="3" fillId="0" borderId="3" xfId="0" applyNumberFormat="1" applyFont="1" applyBorder="1" applyAlignment="1">
      <alignment vertical="center"/>
    </xf>
    <xf numFmtId="166" fontId="3" fillId="0" borderId="3" xfId="0" applyNumberFormat="1" applyFont="1" applyBorder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165" fontId="5" fillId="2" borderId="0" xfId="0" quotePrefix="1" applyNumberFormat="1" applyFont="1" applyFill="1" applyAlignment="1">
      <alignment horizontal="right" vertical="center"/>
    </xf>
    <xf numFmtId="165" fontId="5" fillId="0" borderId="0" xfId="0" quotePrefix="1" applyNumberFormat="1" applyFont="1" applyAlignment="1">
      <alignment horizontal="right" vertical="center"/>
    </xf>
    <xf numFmtId="165" fontId="5" fillId="2" borderId="2" xfId="0" applyNumberFormat="1" applyFont="1" applyFill="1" applyBorder="1" applyAlignment="1">
      <alignment horizontal="right" vertical="center"/>
    </xf>
    <xf numFmtId="165" fontId="5" fillId="0" borderId="2" xfId="0" applyNumberFormat="1" applyFont="1" applyBorder="1" applyAlignment="1">
      <alignment horizontal="right" vertical="center"/>
    </xf>
    <xf numFmtId="166" fontId="1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6" fontId="5" fillId="0" borderId="0" xfId="0" quotePrefix="1" applyNumberFormat="1" applyFont="1" applyAlignment="1">
      <alignment horizontal="left" vertical="center"/>
    </xf>
    <xf numFmtId="166" fontId="5" fillId="0" borderId="0" xfId="0" quotePrefix="1" applyNumberFormat="1" applyFont="1" applyAlignment="1">
      <alignment horizontal="center" vertical="center"/>
    </xf>
    <xf numFmtId="166" fontId="15" fillId="0" borderId="0" xfId="0" quotePrefix="1" applyNumberFormat="1" applyFont="1" applyAlignment="1">
      <alignment horizontal="center" vertical="center"/>
    </xf>
    <xf numFmtId="165" fontId="5" fillId="2" borderId="4" xfId="0" applyNumberFormat="1" applyFont="1" applyFill="1" applyBorder="1" applyAlignment="1">
      <alignment horizontal="right" vertical="center"/>
    </xf>
    <xf numFmtId="165" fontId="5" fillId="0" borderId="4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65" fontId="3" fillId="0" borderId="3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8" fontId="3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2" fillId="0" borderId="3" xfId="0" applyNumberFormat="1" applyFont="1" applyBorder="1" applyAlignment="1">
      <alignment horizontal="right" vertical="center"/>
    </xf>
    <xf numFmtId="0" fontId="11" fillId="0" borderId="0" xfId="5" applyFont="1" applyAlignment="1">
      <alignment vertical="center"/>
    </xf>
    <xf numFmtId="0" fontId="11" fillId="0" borderId="0" xfId="2" applyFont="1" applyAlignment="1">
      <alignment vertical="center"/>
    </xf>
    <xf numFmtId="165" fontId="4" fillId="0" borderId="2" xfId="0" applyNumberFormat="1" applyFont="1" applyBorder="1" applyAlignment="1">
      <alignment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169" fontId="5" fillId="2" borderId="0" xfId="0" applyNumberFormat="1" applyFont="1" applyFill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2" borderId="3" xfId="0" applyNumberFormat="1" applyFont="1" applyFill="1" applyBorder="1" applyAlignment="1">
      <alignment vertical="center"/>
    </xf>
    <xf numFmtId="170" fontId="5" fillId="2" borderId="0" xfId="4" applyNumberFormat="1" applyFont="1" applyFill="1" applyAlignment="1">
      <alignment vertical="center"/>
    </xf>
    <xf numFmtId="170" fontId="5" fillId="2" borderId="0" xfId="0" applyNumberFormat="1" applyFont="1" applyFill="1" applyAlignment="1">
      <alignment vertical="center"/>
    </xf>
    <xf numFmtId="170" fontId="5" fillId="2" borderId="3" xfId="0" applyNumberFormat="1" applyFont="1" applyFill="1" applyBorder="1" applyAlignment="1">
      <alignment horizontal="right" vertical="center"/>
    </xf>
    <xf numFmtId="170" fontId="5" fillId="2" borderId="4" xfId="0" applyNumberFormat="1" applyFont="1" applyFill="1" applyBorder="1" applyAlignment="1">
      <alignment vertical="center"/>
    </xf>
    <xf numFmtId="4" fontId="5" fillId="2" borderId="0" xfId="0" applyNumberFormat="1" applyFont="1" applyFill="1" applyAlignment="1">
      <alignment vertical="center"/>
    </xf>
    <xf numFmtId="165" fontId="11" fillId="0" borderId="0" xfId="0" applyNumberFormat="1" applyFont="1" applyFill="1" applyAlignment="1">
      <alignment horizontal="right" vertical="center" wrapText="1"/>
    </xf>
    <xf numFmtId="165" fontId="5" fillId="0" borderId="0" xfId="0" quotePrefix="1" applyNumberFormat="1" applyFont="1" applyFill="1" applyAlignment="1">
      <alignment horizontal="right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/>
    </xf>
    <xf numFmtId="166" fontId="11" fillId="0" borderId="0" xfId="0" applyNumberFormat="1" applyFont="1" applyFill="1" applyAlignment="1">
      <alignment horizontal="left" vertical="center"/>
    </xf>
    <xf numFmtId="166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 wrapText="1"/>
    </xf>
    <xf numFmtId="165" fontId="5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165" fontId="5" fillId="0" borderId="3" xfId="0" applyNumberFormat="1" applyFont="1" applyFill="1" applyBorder="1" applyAlignment="1">
      <alignment horizontal="right" vertical="center"/>
    </xf>
    <xf numFmtId="166" fontId="5" fillId="0" borderId="0" xfId="0" applyNumberFormat="1" applyFont="1" applyFill="1" applyAlignment="1">
      <alignment horizontal="left" vertical="center"/>
    </xf>
    <xf numFmtId="0" fontId="3" fillId="0" borderId="0" xfId="0" applyFont="1" applyFill="1" applyAlignment="1">
      <alignment vertical="center"/>
    </xf>
    <xf numFmtId="169" fontId="11" fillId="0" borderId="0" xfId="0" applyNumberFormat="1" applyFont="1" applyFill="1" applyBorder="1" applyAlignment="1">
      <alignment vertical="center"/>
    </xf>
    <xf numFmtId="43" fontId="11" fillId="0" borderId="0" xfId="4" applyFont="1" applyFill="1" applyAlignment="1">
      <alignment vertical="center"/>
    </xf>
    <xf numFmtId="173" fontId="5" fillId="0" borderId="0" xfId="4" applyNumberFormat="1" applyFont="1" applyFill="1" applyAlignment="1">
      <alignment vertical="center"/>
    </xf>
    <xf numFmtId="173" fontId="5" fillId="0" borderId="3" xfId="4" applyNumberFormat="1" applyFont="1" applyFill="1" applyBorder="1" applyAlignment="1">
      <alignment vertical="center"/>
    </xf>
    <xf numFmtId="173" fontId="5" fillId="0" borderId="0" xfId="4" applyNumberFormat="1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4" fillId="0" borderId="0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vertical="center"/>
    </xf>
    <xf numFmtId="170" fontId="5" fillId="0" borderId="0" xfId="0" applyNumberFormat="1" applyFont="1" applyFill="1" applyBorder="1" applyAlignment="1">
      <alignment vertical="center"/>
    </xf>
    <xf numFmtId="170" fontId="5" fillId="0" borderId="0" xfId="0" applyNumberFormat="1" applyFont="1" applyFill="1" applyAlignment="1">
      <alignment vertical="center"/>
    </xf>
    <xf numFmtId="169" fontId="11" fillId="2" borderId="4" xfId="0" applyNumberFormat="1" applyFont="1" applyFill="1" applyBorder="1" applyAlignment="1">
      <alignment vertical="center"/>
    </xf>
    <xf numFmtId="169" fontId="11" fillId="0" borderId="4" xfId="0" applyNumberFormat="1" applyFont="1" applyFill="1" applyBorder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9" fontId="5" fillId="0" borderId="0" xfId="0" applyNumberFormat="1" applyFont="1" applyFill="1" applyAlignment="1">
      <alignment vertical="center"/>
    </xf>
    <xf numFmtId="169" fontId="5" fillId="0" borderId="3" xfId="0" applyNumberFormat="1" applyFont="1" applyFill="1" applyBorder="1" applyAlignment="1">
      <alignment vertical="center"/>
    </xf>
    <xf numFmtId="170" fontId="5" fillId="0" borderId="4" xfId="0" applyNumberFormat="1" applyFont="1" applyFill="1" applyBorder="1" applyAlignment="1">
      <alignment vertical="center"/>
    </xf>
    <xf numFmtId="170" fontId="5" fillId="0" borderId="0" xfId="0" applyNumberFormat="1" applyFont="1" applyFill="1" applyAlignment="1">
      <alignment horizontal="right" vertical="center"/>
    </xf>
    <xf numFmtId="165" fontId="8" fillId="0" borderId="3" xfId="0" applyNumberFormat="1" applyFont="1" applyBorder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10" fillId="0" borderId="0" xfId="0" quotePrefix="1" applyNumberFormat="1" applyFont="1" applyFill="1" applyAlignment="1">
      <alignment horizontal="center" vertical="center"/>
    </xf>
    <xf numFmtId="165" fontId="10" fillId="0" borderId="3" xfId="0" quotePrefix="1" applyNumberFormat="1" applyFont="1" applyFill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165" fontId="10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65" fontId="5" fillId="0" borderId="0" xfId="4" applyNumberFormat="1" applyFont="1" applyFill="1" applyAlignment="1">
      <alignment vertical="center"/>
    </xf>
    <xf numFmtId="169" fontId="5" fillId="0" borderId="4" xfId="0" applyNumberFormat="1" applyFont="1" applyFill="1" applyBorder="1" applyAlignment="1">
      <alignment vertical="center"/>
    </xf>
  </cellXfs>
  <cellStyles count="236">
    <cellStyle name="Comma" xfId="4" builtinId="3"/>
    <cellStyle name="Comma 10" xfId="76" xr:uid="{63191B59-F874-4B2E-8978-AE31CA165056}"/>
    <cellStyle name="Comma 10 2" xfId="64" xr:uid="{40920943-EA38-48C1-85A5-2BCD01C847CA}"/>
    <cellStyle name="Comma 10 2 2" xfId="139" xr:uid="{73AEEEAB-7459-4AD7-A9E5-45C538BBB57D}"/>
    <cellStyle name="Comma 10 2 3" xfId="193" xr:uid="{56F98448-9F73-4362-9462-2660C3846338}"/>
    <cellStyle name="Comma 10 3" xfId="146" xr:uid="{141F6595-25E9-4FE1-95C6-7E99F428BBAE}"/>
    <cellStyle name="Comma 10 4" xfId="200" xr:uid="{ED6E4B23-AB41-4E7C-B150-4379028E7EE7}"/>
    <cellStyle name="Comma 10 4 13 2 3 2 2" xfId="40" xr:uid="{7167A95F-060C-4D66-9073-EC28D205EF4C}"/>
    <cellStyle name="Comma 10 4 13 2 3 2 2 2" xfId="132" xr:uid="{1B080841-EFB2-4CAA-94A4-978E7A1FDCF5}"/>
    <cellStyle name="Comma 10 4 13 2 3 2 2 3" xfId="186" xr:uid="{6BF54AF5-785A-45E0-9F4A-11019BCAB77E}"/>
    <cellStyle name="Comma 103" xfId="23" xr:uid="{E01BC8D7-FEF0-4E21-95FF-EADAA307EE51}"/>
    <cellStyle name="Comma 103 2" xfId="127" xr:uid="{C0D559C2-9758-43E1-B2BB-E211E910F625}"/>
    <cellStyle name="Comma 103 3" xfId="180" xr:uid="{B44DBF64-BA5E-45CC-A286-F21433BC4BFC}"/>
    <cellStyle name="Comma 103 5" xfId="113" xr:uid="{BEE89CC0-169B-4B17-AB2A-4DEFC5A2C94C}"/>
    <cellStyle name="Comma 105" xfId="108" xr:uid="{73DCFE65-C490-41CC-9BAC-0CD1E0177CD6}"/>
    <cellStyle name="Comma 105 2" xfId="166" xr:uid="{74B46A71-C72C-4FFB-96E7-6C871EE62E66}"/>
    <cellStyle name="Comma 105 3" xfId="220" xr:uid="{403395F2-F94C-4523-8EA6-2A0EEB13CA28}"/>
    <cellStyle name="Comma 108" xfId="77" xr:uid="{53DEF717-6412-4270-9191-81C305821800}"/>
    <cellStyle name="Comma 108 2" xfId="147" xr:uid="{29BF962E-B586-45BA-B00B-84B77D0021FB}"/>
    <cellStyle name="Comma 108 3" xfId="201" xr:uid="{72C5893F-E980-42A7-84E8-8789E7E5AE1C}"/>
    <cellStyle name="Comma 11" xfId="126" xr:uid="{5C4E45E5-2C16-4EBF-A35B-82504EAB82E0}"/>
    <cellStyle name="Comma 111" xfId="115" xr:uid="{2E7E1E5D-964C-48B6-AEB6-399F42E75BA1}"/>
    <cellStyle name="Comma 12" xfId="170" xr:uid="{A7C369DC-5EEC-46E6-A330-41B2B8C3869B}"/>
    <cellStyle name="Comma 12 2 2" xfId="34" xr:uid="{A203E86D-4192-49AB-8071-E0604E6DD977}"/>
    <cellStyle name="Comma 12 2 2 2" xfId="130" xr:uid="{E75C2542-6672-4184-B501-62828BB0296B}"/>
    <cellStyle name="Comma 12 2 2 3" xfId="184" xr:uid="{9386F65A-361D-4DA0-9E99-53DCA71C7E92}"/>
    <cellStyle name="Comma 13" xfId="60" xr:uid="{5E3D639A-979A-4566-B0CB-44480A387994}"/>
    <cellStyle name="Comma 13 2" xfId="138" xr:uid="{6D533FB9-22D9-4720-AF29-E0AA806F367D}"/>
    <cellStyle name="Comma 13 3" xfId="192" xr:uid="{3DC26CE5-7939-4EB8-B49F-882CB4DF57FC}"/>
    <cellStyle name="Comma 14" xfId="172" xr:uid="{04E091AB-A79D-4238-A1C3-6103F3978DA8}"/>
    <cellStyle name="Comma 14 2" xfId="227" xr:uid="{19A8796A-460A-4392-9CB3-C1C60DEF6FC4}"/>
    <cellStyle name="Comma 15" xfId="178" xr:uid="{3EB825AB-AAE3-4975-BFA4-2B1C8D27410A}"/>
    <cellStyle name="Comma 16" xfId="68" xr:uid="{7A24E282-25F1-418D-8D4D-633C40683BC9}"/>
    <cellStyle name="Comma 16 2" xfId="142" xr:uid="{20F925CE-AB18-44A6-B114-C2D7A30F72E5}"/>
    <cellStyle name="Comma 16 3" xfId="196" xr:uid="{8957A360-9C65-4F04-8805-D0ACFFDB679D}"/>
    <cellStyle name="Comma 17" xfId="55" xr:uid="{6F7D0055-B4B2-41F6-A91E-C48651AC4E32}"/>
    <cellStyle name="Comma 17 2" xfId="136" xr:uid="{E289938B-B82B-4D4B-AEFE-951EAA1F27C8}"/>
    <cellStyle name="Comma 17 3" xfId="89" xr:uid="{A031FFCF-E884-4137-B06C-CF5CA32B7DE3}"/>
    <cellStyle name="Comma 17 3 2" xfId="153" xr:uid="{34F528E5-9671-42EC-8D54-88D1691A8E03}"/>
    <cellStyle name="Comma 17 3 3" xfId="207" xr:uid="{3E0129FE-915A-4A41-95AF-CFD88A98F952}"/>
    <cellStyle name="Comma 17 4" xfId="190" xr:uid="{1EC59B3B-BD3D-43E6-9608-1B9C600B472A}"/>
    <cellStyle name="Comma 18" xfId="58" xr:uid="{DFC07802-6711-46A5-8B72-5E2FEC6FADC7}"/>
    <cellStyle name="Comma 18 2" xfId="137" xr:uid="{64245E22-8E77-4588-B5B8-E75A59B27ED3}"/>
    <cellStyle name="Comma 18 3" xfId="191" xr:uid="{953A1B96-FBAE-4423-BFE7-21774CFFED0C}"/>
    <cellStyle name="Comma 19" xfId="22" xr:uid="{B54D8E22-18DE-4EBB-8143-C749129ABDA9}"/>
    <cellStyle name="Comma 2" xfId="3" xr:uid="{EA123EF5-FADC-4C21-9184-0F7DB3A11BAE}"/>
    <cellStyle name="Comma 2 10" xfId="36" xr:uid="{AD2B18AF-0E5A-46D4-8ED8-17B69D6FCD54}"/>
    <cellStyle name="Comma 2 10 2" xfId="131" xr:uid="{1878E9E2-5212-44BA-BFBB-6E11406200E0}"/>
    <cellStyle name="Comma 2 10 3" xfId="185" xr:uid="{3B14B285-1E2B-4A72-A314-2CEFD2E48B18}"/>
    <cellStyle name="Comma 2 10 7" xfId="86" xr:uid="{514403BD-09CF-484A-9D85-139B16D64E15}"/>
    <cellStyle name="Comma 2 10 7 2" xfId="151" xr:uid="{CC68F53A-76B9-488C-BBA9-A2DF018931C5}"/>
    <cellStyle name="Comma 2 10 7 3" xfId="205" xr:uid="{AF150DB3-1163-47E6-B634-0022A7D2A8BC}"/>
    <cellStyle name="Comma 2 11" xfId="175" xr:uid="{F04ED341-F0A8-4F34-9F91-1C135487F989}"/>
    <cellStyle name="Comma 2 12" xfId="197" xr:uid="{23F716F4-2390-4C07-9510-E6991B5B7A9C}"/>
    <cellStyle name="Comma 2 13" xfId="11" xr:uid="{8950B365-9366-49A5-A57E-5B4E71E01560}"/>
    <cellStyle name="Comma 2 2" xfId="87" xr:uid="{299E2FED-9589-4F6D-88F7-CBB8A81BF5FF}"/>
    <cellStyle name="Comma 2 2 2" xfId="92" xr:uid="{C5673E34-668E-4F18-A2C2-C1BADEC522C9}"/>
    <cellStyle name="Comma 2 2 2 2" xfId="100" xr:uid="{996DAD8E-E113-4409-8D84-C2D826A73BA3}"/>
    <cellStyle name="Comma 2 2 2 2 2" xfId="162" xr:uid="{90F59241-0A2D-4A7D-979B-D38DCB0F7F97}"/>
    <cellStyle name="Comma 2 2 2 2 3" xfId="216" xr:uid="{E18A471E-70AD-465A-8B52-F811EBAF81E0}"/>
    <cellStyle name="Comma 2 2 2 3" xfId="156" xr:uid="{9A73B5F7-5277-430A-813E-53EE4F20EA1A}"/>
    <cellStyle name="Comma 2 2 2 4" xfId="210" xr:uid="{4DA11971-AAAE-4379-8B79-2EDC0761F33D}"/>
    <cellStyle name="Comma 2 2 3" xfId="124" xr:uid="{ADC44EF6-7C0D-4C2A-AB81-DC4C8384744E}"/>
    <cellStyle name="Comma 2 2 4" xfId="152" xr:uid="{F3E8A46D-88AF-48E9-B8D1-8E38AD03671B}"/>
    <cellStyle name="Comma 2 2 5" xfId="169" xr:uid="{A284345B-8D19-4280-85D6-CBFE6B0601F2}"/>
    <cellStyle name="Comma 2 2 6" xfId="176" xr:uid="{14B17981-442E-4FA5-9943-3B71DB8D1C55}"/>
    <cellStyle name="Comma 2 2 6 8" xfId="42" xr:uid="{F2ED90A9-4D64-48FE-B17C-A03864B7E229}"/>
    <cellStyle name="Comma 2 2 6 8 2" xfId="133" xr:uid="{CACCCA83-4D64-4256-9625-1F723F845254}"/>
    <cellStyle name="Comma 2 2 6 8 3" xfId="187" xr:uid="{A4B44E96-93C9-460F-8EEE-101FB26E7310}"/>
    <cellStyle name="Comma 2 2 7" xfId="206" xr:uid="{E1E3E9F2-A92B-4537-BB74-8841A1036B6D}"/>
    <cellStyle name="Comma 2 3" xfId="72" xr:uid="{4EE81144-2845-4420-BA94-E02CDAC21296}"/>
    <cellStyle name="Comma 2 3 2" xfId="99" xr:uid="{5FFA97F0-0DDA-4745-B298-248A9DAA391E}"/>
    <cellStyle name="Comma 2 3 2 2" xfId="161" xr:uid="{50E7B129-07D9-4CEE-9F12-803D5E83913C}"/>
    <cellStyle name="Comma 2 3 2 3" xfId="215" xr:uid="{DEBC8704-6028-423C-9381-502CEAD99324}"/>
    <cellStyle name="Comma 2 3 3" xfId="144" xr:uid="{7496C4DF-AC40-446E-A1CE-9EC861584B71}"/>
    <cellStyle name="Comma 2 3 4" xfId="198" xr:uid="{02D302DD-F7E2-42CA-9197-9CC7B8B0D520}"/>
    <cellStyle name="Comma 2 4" xfId="71" xr:uid="{9694EFD5-A6F4-44A4-A1B1-F125588042AD}"/>
    <cellStyle name="Comma 2 5" xfId="121" xr:uid="{04E045EF-90B2-480D-9AF6-9BD37F08CC21}"/>
    <cellStyle name="Comma 2 6" xfId="123" xr:uid="{8336F7D8-9161-47FA-B825-B76BEF15147C}"/>
    <cellStyle name="Comma 2 7" xfId="143" xr:uid="{D0380118-B564-4E12-9879-37B91B9DD4A4}"/>
    <cellStyle name="Comma 2 8" xfId="168" xr:uid="{9678A7B3-CDDE-408F-BF9B-17B5D9FF541C}"/>
    <cellStyle name="Comma 2 9" xfId="91" xr:uid="{7D25360A-E00F-4806-942A-1A6ACB4E56B4}"/>
    <cellStyle name="Comma 2 9 2" xfId="155" xr:uid="{37B65745-7019-4468-B49F-BB21EDB26B47}"/>
    <cellStyle name="Comma 2 9 3" xfId="209" xr:uid="{350235CD-B698-45BC-AAB8-5F5021742831}"/>
    <cellStyle name="Comma 20" xfId="179" xr:uid="{9F052D1B-0497-4E50-8356-BE5DA78A8A74}"/>
    <cellStyle name="Comma 21" xfId="19" xr:uid="{1C7A438D-EC92-4A35-BDA6-ACB7A3D61E47}"/>
    <cellStyle name="Comma 3" xfId="10" xr:uid="{1C70BBC3-943F-4347-B9FE-683761A9A9BC}"/>
    <cellStyle name="Comma 3 2" xfId="50" xr:uid="{725DCBF9-E5E2-4B35-814F-C51AD6F05EB4}"/>
    <cellStyle name="Comma 3 2 2" xfId="67" xr:uid="{C9C8E614-35AF-4E10-B298-3B851C73E589}"/>
    <cellStyle name="Comma 3 2 2 2" xfId="106" xr:uid="{8DC28F81-E04D-4313-9D7F-5E53D0CE2737}"/>
    <cellStyle name="Comma 3 2 2 2 2" xfId="164" xr:uid="{E217E4F0-9288-49A1-A467-FC2CDE898257}"/>
    <cellStyle name="Comma 3 2 2 2 3" xfId="218" xr:uid="{AC138EAF-EC9D-47D6-9AAB-1FDB9D1C5587}"/>
    <cellStyle name="Comma 3 2 2 3" xfId="141" xr:uid="{3251540D-CC54-4830-AC83-D824F32E7F02}"/>
    <cellStyle name="Comma 3 2 2 4" xfId="195" xr:uid="{9A82B6CE-B71C-4A36-A648-CA9F5BA232F4}"/>
    <cellStyle name="Comma 3 2 3" xfId="53" xr:uid="{5F797D5B-D45F-46BB-8272-7D9000681415}"/>
    <cellStyle name="Comma 3 2 3 2" xfId="135" xr:uid="{A6C8E534-9ABC-4AB2-83AF-5B02410577A3}"/>
    <cellStyle name="Comma 3 2 3 3" xfId="189" xr:uid="{CABDF84B-A0BA-4645-BECC-6F11EFACDC06}"/>
    <cellStyle name="Comma 3 2 4" xfId="134" xr:uid="{DB1F1A50-6A5D-4832-AEFA-CC86BF341045}"/>
    <cellStyle name="Comma 3 2 5" xfId="81" xr:uid="{28F448C4-A2B5-4C17-B3A0-E3FE4D711515}"/>
    <cellStyle name="Comma 3 2 5 2" xfId="148" xr:uid="{492D6557-8DC3-4EEE-807F-E98584F762B4}"/>
    <cellStyle name="Comma 3 2 5 3" xfId="202" xr:uid="{65AA6D8B-038C-40B9-A509-3F59A6301405}"/>
    <cellStyle name="Comma 3 2 6" xfId="75" xr:uid="{390941DF-C5B6-48E9-8151-87B6FD869FF2}"/>
    <cellStyle name="Comma 3 2 6 2" xfId="145" xr:uid="{98CA09D9-4864-4657-8D27-39E55C7C4989}"/>
    <cellStyle name="Comma 3 2 6 3" xfId="199" xr:uid="{4E3601EC-9EB3-4475-8C66-8213E77AB236}"/>
    <cellStyle name="Comma 3 2 7" xfId="188" xr:uid="{E3F1E4C7-7F68-40DE-A4BD-DB9E91B965F0}"/>
    <cellStyle name="Comma 3 3" xfId="107" xr:uid="{62FEEB1C-291F-4EB4-B114-068402F7A684}"/>
    <cellStyle name="Comma 3 3 2" xfId="165" xr:uid="{FCDF2EF9-CA91-4A29-921C-DE99FF22DA51}"/>
    <cellStyle name="Comma 3 3 3" xfId="219" xr:uid="{1CC1576E-4805-404E-9F9B-B06102EAF782}"/>
    <cellStyle name="Comma 3 4" xfId="84" xr:uid="{A421ECD1-AF4C-47BB-93BF-2A343AF4ED60}"/>
    <cellStyle name="Comma 3 5" xfId="150" xr:uid="{D729C24D-05B0-4E7C-8B46-BEDC28E8CE49}"/>
    <cellStyle name="Comma 3 6" xfId="20" xr:uid="{E43B98F2-46D9-4638-81E9-ED9CBECE0745}"/>
    <cellStyle name="Comma 3 7" xfId="204" xr:uid="{3E064086-02C3-4FE6-9DF2-DCEF91DE02F1}"/>
    <cellStyle name="Comma 4" xfId="83" xr:uid="{4E318FC8-9542-40D6-9BE4-24B8BE3F0DFF}"/>
    <cellStyle name="Comma 4 2" xfId="116" xr:uid="{4612F64D-8D0C-4B5E-92AF-C99338446309}"/>
    <cellStyle name="Comma 4 3" xfId="149" xr:uid="{3559300D-7DC5-487A-9D59-833140ED9E9C}"/>
    <cellStyle name="Comma 4 4" xfId="203" xr:uid="{A3A89235-DE5F-491A-8EE5-4D5D02531C4D}"/>
    <cellStyle name="Comma 4 6" xfId="32" xr:uid="{4E1E063C-6777-4CD9-BF12-EAA11C04BE11}"/>
    <cellStyle name="Comma 4 6 2" xfId="129" xr:uid="{19B245D7-2550-4175-8687-295ECC0D017B}"/>
    <cellStyle name="Comma 4 6 3" xfId="182" xr:uid="{21DB6341-6D3C-40B0-B34F-48A618C6AF00}"/>
    <cellStyle name="Comma 5" xfId="120" xr:uid="{CAD3AE37-1A58-4B9A-B39B-00B6F7C6DDAB}"/>
    <cellStyle name="Comma 5 2" xfId="94" xr:uid="{9D013788-CB3B-46E4-B1B0-E9B3BB323C81}"/>
    <cellStyle name="Comma 5 2 2" xfId="158" xr:uid="{918140BC-CF8E-4126-ACA7-F4836E381A6D}"/>
    <cellStyle name="Comma 5 2 3" xfId="212" xr:uid="{C869C810-77F6-42C0-A64E-44106F4AFC3D}"/>
    <cellStyle name="Comma 5 3" xfId="96" xr:uid="{63E80049-FA67-40A3-8A80-E68E59340974}"/>
    <cellStyle name="Comma 5 3 2" xfId="160" xr:uid="{6FE07F9B-2528-4EE3-B6F7-014491B4DD0B}"/>
    <cellStyle name="Comma 5 3 3" xfId="214" xr:uid="{0E419439-A53C-45AC-A4C6-8636B0D91621}"/>
    <cellStyle name="Comma 6" xfId="25" xr:uid="{1EE08E7F-F228-41B0-A2C5-BBE4FA6DD954}"/>
    <cellStyle name="Comma 6 2" xfId="66" xr:uid="{D0D9B9D6-7BB7-4566-AA34-DD7145AD847E}"/>
    <cellStyle name="Comma 6 2 2" xfId="140" xr:uid="{3412024E-9D5E-478E-86B3-D0D766E6EDCB}"/>
    <cellStyle name="Comma 6 2 3" xfId="194" xr:uid="{18BC3366-63F8-4DBC-9697-3FCDCE4E0732}"/>
    <cellStyle name="Comma 6 3" xfId="128" xr:uid="{B259EE38-B111-45BC-B015-693CFAD37798}"/>
    <cellStyle name="Comma 6 4" xfId="181" xr:uid="{67C5E169-E6FA-44C3-A76E-B9F884AC9690}"/>
    <cellStyle name="Comma 7" xfId="95" xr:uid="{B5560EF7-C2A8-466D-95A6-675DD1583B68}"/>
    <cellStyle name="Comma 7 2" xfId="159" xr:uid="{832535E5-D39D-48FA-B077-152D87365A67}"/>
    <cellStyle name="Comma 7 3" xfId="213" xr:uid="{E2DEB103-CC60-45B9-8099-A4D0DBFD0030}"/>
    <cellStyle name="Comma 8" xfId="90" xr:uid="{E3DA1158-0DCF-47CA-A262-C1E5954ABA25}"/>
    <cellStyle name="Comma 8 2" xfId="154" xr:uid="{97641E50-6A88-4A14-83CD-EED62A20EC3C}"/>
    <cellStyle name="Comma 8 3" xfId="208" xr:uid="{6ADFB3B4-1567-4B4C-9DD7-1612396718FE}"/>
    <cellStyle name="Comma 9" xfId="93" xr:uid="{5D57961D-2ECB-46C8-B97B-2765F2AA7ADF}"/>
    <cellStyle name="Comma 9 2" xfId="105" xr:uid="{618A7B69-89D1-41B1-8902-CF3E2875FB4D}"/>
    <cellStyle name="Comma 9 2 2" xfId="163" xr:uid="{627B56D0-6A8D-4FB6-ACDB-1BBAAC315637}"/>
    <cellStyle name="Comma 9 2 3" xfId="217" xr:uid="{6F24844F-7B45-4EAB-A201-99AE214434A0}"/>
    <cellStyle name="Comma 9 3" xfId="157" xr:uid="{1254F2CE-D253-4C48-B6BC-525E33B8B304}"/>
    <cellStyle name="Comma 9 4" xfId="211" xr:uid="{2E50DA7D-3519-4D77-8991-6CF8410F6DA2}"/>
    <cellStyle name="Currency 2" xfId="12" xr:uid="{6FE7A0DB-7FB1-4077-A7BA-D2307332ED65}"/>
    <cellStyle name="Followed Hyperlink" xfId="15" xr:uid="{0DCF62C1-462F-4467-99AD-CEDB68CC3565}"/>
    <cellStyle name="Good 2" xfId="98" xr:uid="{6D4BDE1A-104D-41F6-B316-FB0245BB59E4}"/>
    <cellStyle name="Hyperlink" xfId="17" xr:uid="{5C904457-C350-4CE3-8539-A1BB48BF44E8}"/>
    <cellStyle name="Hyperlink 2" xfId="16" xr:uid="{D4BB4758-703A-4132-B8BC-64B95B189661}"/>
    <cellStyle name="Hyperlink 2 2" xfId="48" xr:uid="{EBC0494E-3519-4F67-83A8-EBAD586F9A77}"/>
    <cellStyle name="Hyperlink 3" xfId="183" xr:uid="{B4B144C1-EC49-4510-BA77-64657F4A9932}"/>
    <cellStyle name="Normal" xfId="0" builtinId="0"/>
    <cellStyle name="Normal - Style1 2" xfId="35" xr:uid="{16D2F1C9-34FE-435B-99DC-7B8E10C536E0}"/>
    <cellStyle name="Normal 10" xfId="174" xr:uid="{2A3FA4C3-4841-4AFB-AA1A-C1E7AA3EF431}"/>
    <cellStyle name="Normal 10 10" xfId="112" xr:uid="{BADD267A-187D-4EBA-A63B-558C48246291}"/>
    <cellStyle name="Normal 10 2" xfId="41" xr:uid="{B75F72FA-28CB-413D-95E8-A1B006315671}"/>
    <cellStyle name="Normal 10 2 2" xfId="31" xr:uid="{58639AD5-34C1-453A-B5BE-5D63951639EF}"/>
    <cellStyle name="Normal 10 5 2" xfId="85" xr:uid="{64469B13-F668-4831-B190-297DFDF1D204}"/>
    <cellStyle name="Normal 11" xfId="24" xr:uid="{BCDE00ED-C379-40D1-A319-BACDB6A33BAB}"/>
    <cellStyle name="Normal 11 2 5" xfId="69" xr:uid="{EA138BC8-DF69-4F22-8403-30E4963E4945}"/>
    <cellStyle name="Normal 11 5" xfId="82" xr:uid="{6A26EEBF-8DE4-48DE-9B3E-8BCE409F8211}"/>
    <cellStyle name="Normal 12" xfId="177" xr:uid="{1675F6A3-D1FA-4DDD-A03C-9286C7F29792}"/>
    <cellStyle name="Normal 12 2" xfId="79" xr:uid="{AE35C019-AFB0-46A7-B3F2-CE78BB7DBDE7}"/>
    <cellStyle name="Normal 13" xfId="6" xr:uid="{A5102C23-6EB2-4DCC-9A02-29CA33F78096}"/>
    <cellStyle name="Normal 138" xfId="26" xr:uid="{9C2EA9D6-2FCF-429C-8007-56792067E1DE}"/>
    <cellStyle name="Normal 138 2" xfId="109" xr:uid="{7602E564-E1B7-4CC5-BC1E-03563CC0EB25}"/>
    <cellStyle name="Normal 139" xfId="173" xr:uid="{03FF4D75-F8FD-4B10-B26C-6B707A162B36}"/>
    <cellStyle name="Normal 14" xfId="228" xr:uid="{3570925E-A958-4229-9361-20AE17517CD4}"/>
    <cellStyle name="Normal 140" xfId="111" xr:uid="{4B9737CE-79B9-4461-8AD3-1B639FECFBFA}"/>
    <cellStyle name="Normal 141" xfId="114" xr:uid="{5639BA03-B4BA-4FE0-A5BB-F9998E20E4C1}"/>
    <cellStyle name="Normal 143" xfId="117" xr:uid="{5EF397ED-E748-41DF-81E9-494C0791BF69}"/>
    <cellStyle name="Normal 148" xfId="70" xr:uid="{B9E6A9D5-A873-4E41-BCFD-DA86CDF85135}"/>
    <cellStyle name="Normal 15" xfId="51" xr:uid="{BB92AF7C-AC57-4861-AD0E-CBCCA68CAC0B}"/>
    <cellStyle name="Normal 16" xfId="229" xr:uid="{112A94D8-117D-4211-B190-3EA6FEB07C88}"/>
    <cellStyle name="Normal 17" xfId="230" xr:uid="{CDBBEB51-E3FB-4E74-9852-0DBD6A82E59E}"/>
    <cellStyle name="Normal 18" xfId="231" xr:uid="{91B2EB75-2538-4943-9805-0E3EB18EFB9E}"/>
    <cellStyle name="Normal 19" xfId="59" xr:uid="{7CDCF4B3-D279-418B-8DFB-5F5A8EE0F1AE}"/>
    <cellStyle name="Normal 2" xfId="7" xr:uid="{4208E730-D347-4733-B396-2F939BDC93C2}"/>
    <cellStyle name="Normal 2 11 3" xfId="45" xr:uid="{16F869C7-43CA-4196-8DD5-18CF1C29B7C8}"/>
    <cellStyle name="Normal 2 2" xfId="13" xr:uid="{5E623868-EB3F-4AEC-93E8-51A21F39109E}"/>
    <cellStyle name="Normal 2 2 2" xfId="37" xr:uid="{04201362-19C6-4414-B86A-005A752FC828}"/>
    <cellStyle name="Normal 2 2 2 2" xfId="38" xr:uid="{B72F7109-6B7F-4883-B8F1-432C3A9F1DBA}"/>
    <cellStyle name="Normal 2 2 2 2 2" xfId="63" xr:uid="{4112A5EC-2247-47D6-8958-385A5E24DC47}"/>
    <cellStyle name="Normal 2 2 2 3" xfId="104" xr:uid="{86A7E652-4F21-46B0-BB99-1C867A5CB223}"/>
    <cellStyle name="Normal 2 2 3" xfId="65" xr:uid="{D113194F-0326-43B9-A5F8-F82C804CBA56}"/>
    <cellStyle name="Normal 2 2 4" xfId="49" xr:uid="{C44E712F-14FE-487D-972A-2EC568567FF2}"/>
    <cellStyle name="Normal 2 3" xfId="74" xr:uid="{7919B046-DB3C-4711-9398-BC980C7B43C6}"/>
    <cellStyle name="Normal 2 4" xfId="33" xr:uid="{4EC91F87-01D4-4359-8AAE-AD1C46D8440E}"/>
    <cellStyle name="Normal 2 5" xfId="171" xr:uid="{0F19BDDA-3075-471E-ABF3-1273FD26845A}"/>
    <cellStyle name="Normal 20" xfId="232" xr:uid="{B9E8CC17-7F29-43F2-8750-3C3F3CF19A22}"/>
    <cellStyle name="Normal 21" xfId="234" xr:uid="{7BA842AC-FC22-4B11-915F-EDB14F0A9742}"/>
    <cellStyle name="Normal 22" xfId="235" xr:uid="{CF7D41F8-3980-4D0A-994B-F2CECDAF8700}"/>
    <cellStyle name="Normal 23" xfId="233" xr:uid="{15A4AF8B-5F5F-41AC-8685-F18D41DB1936}"/>
    <cellStyle name="Normal 3" xfId="8" xr:uid="{3AC11148-79E3-4B2F-B3F9-03527FE6A1C2}"/>
    <cellStyle name="Normal 3 2" xfId="9" xr:uid="{45362057-87EC-4501-BAE3-B495A254FF20}"/>
    <cellStyle name="Normal 3 2 2" xfId="103" xr:uid="{2B339F50-DF7D-47BC-8394-B79F440236B8}"/>
    <cellStyle name="Normal 3 2 2 3" xfId="46" xr:uid="{37309928-B3E4-40D7-88AB-ECE19AE30C78}"/>
    <cellStyle name="Normal 3 3" xfId="5" xr:uid="{644EC713-88B7-457E-8894-FDA9E3368B1D}"/>
    <cellStyle name="Normal 3 3 2" xfId="125" xr:uid="{954F55BF-4F76-497C-9292-C248B069ED4A}"/>
    <cellStyle name="Normal 3 3 3" xfId="39" xr:uid="{D869133B-AF7A-4333-AD4F-3E1BE61AF739}"/>
    <cellStyle name="Normal 3 4" xfId="97" xr:uid="{C4966E20-66DA-45BA-9C2C-2A1382742068}"/>
    <cellStyle name="Normal 4" xfId="21" xr:uid="{DA38DDC2-4B1B-4647-99BA-AE9037A22C52}"/>
    <cellStyle name="Normal 4 2" xfId="118" xr:uid="{E94CD704-FB9A-4DC8-92EF-A949F48062AC}"/>
    <cellStyle name="Normal 4 2 2 3" xfId="47" xr:uid="{98F0FD1D-8336-4F74-AD30-9091BE7FAB2A}"/>
    <cellStyle name="Normal 43 2 3 3" xfId="52" xr:uid="{7BE10919-DB6B-455B-842B-5F74A3FBE466}"/>
    <cellStyle name="Normal 48" xfId="29" xr:uid="{8268C37A-9E2F-4FF9-B995-77E058906D06}"/>
    <cellStyle name="Normal 5" xfId="18" xr:uid="{37889C5B-4763-4235-8C16-955E7FC7A797}"/>
    <cellStyle name="Normal 5 2" xfId="221" xr:uid="{7CC4684E-E452-4478-A6ED-6CA6F2C63928}"/>
    <cellStyle name="Normal 5 7" xfId="88" xr:uid="{5DC766E1-F108-4483-8B25-03088E65DECB}"/>
    <cellStyle name="Normal 53" xfId="61" xr:uid="{4955501F-58F9-4D87-8934-F1F88DBE2B30}"/>
    <cellStyle name="Normal 54" xfId="56" xr:uid="{FB84065D-8168-4761-ADF8-F88CC5DB1376}"/>
    <cellStyle name="Normal 55" xfId="30" xr:uid="{A2725994-23A5-4714-84B3-B5D5C016AFB5}"/>
    <cellStyle name="Normal 56" xfId="62" xr:uid="{6E59CD75-8954-4B23-800B-C33C91CF8987}"/>
    <cellStyle name="Normal 56 2" xfId="224" xr:uid="{F841A4B1-E194-414D-A0FA-7824FCBA46BE}"/>
    <cellStyle name="Normal 58" xfId="73" xr:uid="{4A93A704-345B-4CD4-B397-0331062E886B}"/>
    <cellStyle name="Normal 59" xfId="54" xr:uid="{220B20FF-2C70-4ACF-8904-26BFBFD0EE92}"/>
    <cellStyle name="Normal 6" xfId="122" xr:uid="{726D7F6D-D4B4-4EA1-9388-FB5DDB7C9261}"/>
    <cellStyle name="Normal 60" xfId="57" xr:uid="{733F910F-3366-4EC7-AB30-89BC201443F0}"/>
    <cellStyle name="Normal 61" xfId="223" xr:uid="{4CB6D3B0-6FB0-4139-BD39-CC3BBA7728BE}"/>
    <cellStyle name="Normal 61 2" xfId="225" xr:uid="{A07FC7FE-7392-47E7-90C1-85B3AA3B751C}"/>
    <cellStyle name="Normal 62" xfId="78" xr:uid="{E3AD6480-96EF-4620-BD66-ACCB26A56746}"/>
    <cellStyle name="Normal 67" xfId="101" xr:uid="{40B7FD5D-0C37-4723-BD4F-7270153FEAC8}"/>
    <cellStyle name="Normal 68" xfId="102" xr:uid="{F8FD9BE2-3643-4433-8EB3-22CC46D03FBB}"/>
    <cellStyle name="Normal 69" xfId="222" xr:uid="{5BED7115-5E95-47B9-8CD6-B480F5C4A631}"/>
    <cellStyle name="Normal 7" xfId="167" xr:uid="{A23CB498-DA93-4A42-B56B-551FA7D3E6B9}"/>
    <cellStyle name="Normal 71" xfId="226" xr:uid="{940122D6-61C8-4F9A-9B11-C480BD8C25D3}"/>
    <cellStyle name="Normal 74" xfId="80" xr:uid="{0B3C862A-C4B8-45C8-B136-F51BA7C7DFB6}"/>
    <cellStyle name="Normal 8" xfId="2" xr:uid="{7292E1D2-6750-455B-8083-63CAFA17BD1B}"/>
    <cellStyle name="Normal 8 10" xfId="119" xr:uid="{960F94F2-3733-49C0-A4CC-2ED43AF7E656}"/>
    <cellStyle name="Normal 8 3 5" xfId="27" xr:uid="{E8C73F01-269D-4A98-B4DD-1381F000A173}"/>
    <cellStyle name="Normal 9" xfId="28" xr:uid="{24819C82-4847-41D3-8030-0C53CEC1E883}"/>
    <cellStyle name="Normal 9 11" xfId="110" xr:uid="{16D11139-EAD2-4E18-A58F-97B9FFECE1E0}"/>
    <cellStyle name="Percent" xfId="1" builtinId="5"/>
    <cellStyle name="Percent 10" xfId="43" xr:uid="{4275953D-E9AC-4A8F-B8B3-106BF7724680}"/>
    <cellStyle name="Percent 2" xfId="14" xr:uid="{27C3F77A-D123-40BF-8475-28A3E5700D20}"/>
    <cellStyle name="Percent 2 2" xfId="44" xr:uid="{5423CB4F-C8A9-4743-ADB1-DD5DC5D29610}"/>
  </cellStyles>
  <dxfs count="0"/>
  <tableStyles count="1" defaultTableStyle="TableStyleMedium2" defaultPivotStyle="PivotStyleLight16">
    <tableStyle name="Table Style 1" pivot="0" count="0" xr9:uid="{00000000-0011-0000-FFFF-FFFF00000000}"/>
  </tableStyles>
  <colors>
    <mruColors>
      <color rgb="FFFAFAFA"/>
      <color rgb="FFFFCC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71890D-2E05-4264-89EA-2B34ED729807}">
  <dimension ref="A1:M143"/>
  <sheetViews>
    <sheetView zoomScale="115" zoomScaleNormal="115" zoomScaleSheetLayoutView="90" workbookViewId="0">
      <selection activeCell="D8" sqref="D8"/>
    </sheetView>
  </sheetViews>
  <sheetFormatPr defaultColWidth="9.42578125" defaultRowHeight="16.5" customHeight="1"/>
  <cols>
    <col min="1" max="3" width="1.5703125" style="10" customWidth="1"/>
    <col min="4" max="4" width="30.5703125" style="10" customWidth="1"/>
    <col min="5" max="5" width="7" style="10" customWidth="1"/>
    <col min="6" max="6" width="0.5703125" style="10" customWidth="1"/>
    <col min="7" max="7" width="12.5703125" style="10" customWidth="1"/>
    <col min="8" max="8" width="0.5703125" style="10" customWidth="1"/>
    <col min="9" max="9" width="12.5703125" style="10" customWidth="1"/>
    <col min="10" max="10" width="0.5703125" style="10" customWidth="1"/>
    <col min="11" max="11" width="12.5703125" style="10" customWidth="1"/>
    <col min="12" max="12" width="0.5703125" style="10" customWidth="1"/>
    <col min="13" max="13" width="12.5703125" style="10" customWidth="1"/>
    <col min="14" max="16384" width="9.42578125" style="10"/>
  </cols>
  <sheetData>
    <row r="1" spans="1:13" ht="16.5" customHeight="1">
      <c r="A1" s="61" t="s">
        <v>101</v>
      </c>
      <c r="E1" s="214"/>
      <c r="G1" s="62"/>
      <c r="H1" s="62"/>
      <c r="I1" s="62"/>
      <c r="K1" s="62"/>
      <c r="L1" s="62"/>
      <c r="M1" s="62"/>
    </row>
    <row r="2" spans="1:13" ht="16.5" customHeight="1">
      <c r="A2" s="61" t="s">
        <v>110</v>
      </c>
      <c r="E2" s="214"/>
      <c r="G2" s="62"/>
      <c r="H2" s="62"/>
      <c r="I2" s="62"/>
      <c r="K2" s="62"/>
      <c r="L2" s="62"/>
      <c r="M2" s="62"/>
    </row>
    <row r="3" spans="1:13" ht="16.5" customHeight="1">
      <c r="A3" s="63" t="s">
        <v>220</v>
      </c>
      <c r="B3" s="64"/>
      <c r="C3" s="64"/>
      <c r="D3" s="64"/>
      <c r="E3" s="65"/>
      <c r="F3" s="64"/>
      <c r="G3" s="66"/>
      <c r="H3" s="66"/>
      <c r="I3" s="66"/>
      <c r="J3" s="64"/>
      <c r="K3" s="66"/>
      <c r="L3" s="66"/>
      <c r="M3" s="66"/>
    </row>
    <row r="4" spans="1:13" ht="16.5" customHeight="1">
      <c r="E4" s="214"/>
      <c r="G4" s="67"/>
      <c r="H4" s="67"/>
      <c r="I4" s="67"/>
      <c r="J4" s="68"/>
      <c r="K4" s="67"/>
      <c r="L4" s="67"/>
      <c r="M4" s="67"/>
    </row>
    <row r="5" spans="1:13" ht="16.5" customHeight="1">
      <c r="E5" s="214"/>
      <c r="G5" s="67"/>
      <c r="H5" s="67"/>
      <c r="I5" s="67"/>
      <c r="J5" s="68"/>
      <c r="K5" s="67"/>
      <c r="L5" s="67"/>
      <c r="M5" s="67"/>
    </row>
    <row r="6" spans="1:13" ht="16.5" customHeight="1">
      <c r="E6" s="214"/>
      <c r="G6" s="222" t="s">
        <v>42</v>
      </c>
      <c r="H6" s="222"/>
      <c r="I6" s="222"/>
      <c r="J6" s="61"/>
      <c r="K6" s="222" t="s">
        <v>61</v>
      </c>
      <c r="L6" s="222"/>
      <c r="M6" s="222"/>
    </row>
    <row r="7" spans="1:13" ht="16.5" customHeight="1">
      <c r="E7" s="214"/>
      <c r="G7" s="221" t="s">
        <v>127</v>
      </c>
      <c r="H7" s="221"/>
      <c r="I7" s="221"/>
      <c r="K7" s="221" t="s">
        <v>127</v>
      </c>
      <c r="L7" s="221"/>
      <c r="M7" s="221"/>
    </row>
    <row r="8" spans="1:13" ht="16.5" customHeight="1">
      <c r="E8" s="214"/>
      <c r="G8" s="69" t="s">
        <v>44</v>
      </c>
      <c r="H8" s="213"/>
      <c r="I8" s="69" t="s">
        <v>123</v>
      </c>
      <c r="K8" s="69" t="s">
        <v>44</v>
      </c>
      <c r="L8" s="213"/>
      <c r="M8" s="69" t="s">
        <v>123</v>
      </c>
    </row>
    <row r="9" spans="1:13" ht="16.5" customHeight="1">
      <c r="E9" s="214"/>
      <c r="G9" s="70" t="s">
        <v>137</v>
      </c>
      <c r="I9" s="70" t="s">
        <v>31</v>
      </c>
      <c r="J9" s="62"/>
      <c r="K9" s="70" t="s">
        <v>137</v>
      </c>
      <c r="M9" s="70" t="s">
        <v>31</v>
      </c>
    </row>
    <row r="10" spans="1:13" ht="16.5" customHeight="1">
      <c r="A10" s="71"/>
      <c r="E10" s="72"/>
      <c r="F10" s="61"/>
      <c r="G10" s="70" t="s">
        <v>139</v>
      </c>
      <c r="H10" s="70"/>
      <c r="I10" s="70" t="s">
        <v>109</v>
      </c>
      <c r="J10" s="61"/>
      <c r="K10" s="70" t="s">
        <v>139</v>
      </c>
      <c r="L10" s="70"/>
      <c r="M10" s="70" t="s">
        <v>109</v>
      </c>
    </row>
    <row r="11" spans="1:13" ht="16.5" customHeight="1">
      <c r="A11" s="71"/>
      <c r="E11" s="73" t="s">
        <v>0</v>
      </c>
      <c r="F11" s="74"/>
      <c r="G11" s="75" t="s">
        <v>1</v>
      </c>
      <c r="H11" s="70"/>
      <c r="I11" s="75" t="s">
        <v>1</v>
      </c>
      <c r="J11" s="74"/>
      <c r="K11" s="75" t="s">
        <v>1</v>
      </c>
      <c r="L11" s="69"/>
      <c r="M11" s="75" t="s">
        <v>1</v>
      </c>
    </row>
    <row r="12" spans="1:13" ht="16.5" customHeight="1">
      <c r="A12" s="76" t="s">
        <v>2</v>
      </c>
      <c r="E12" s="72"/>
      <c r="F12" s="74"/>
      <c r="G12" s="77"/>
      <c r="H12" s="70"/>
      <c r="I12" s="70"/>
      <c r="J12" s="78"/>
      <c r="K12" s="77"/>
      <c r="L12" s="70"/>
      <c r="M12" s="70"/>
    </row>
    <row r="13" spans="1:13" ht="12" customHeight="1">
      <c r="E13" s="214"/>
      <c r="G13" s="28"/>
      <c r="H13" s="67"/>
      <c r="I13" s="67"/>
      <c r="J13" s="68"/>
      <c r="K13" s="28"/>
      <c r="L13" s="67"/>
      <c r="M13" s="67"/>
    </row>
    <row r="14" spans="1:13" ht="16.5" customHeight="1">
      <c r="A14" s="76" t="s">
        <v>3</v>
      </c>
      <c r="E14" s="214"/>
      <c r="G14" s="28"/>
      <c r="H14" s="67"/>
      <c r="I14" s="67"/>
      <c r="J14" s="68"/>
      <c r="K14" s="28"/>
      <c r="L14" s="67"/>
      <c r="M14" s="67"/>
    </row>
    <row r="15" spans="1:13" ht="12" customHeight="1">
      <c r="A15" s="79"/>
      <c r="E15" s="214"/>
      <c r="G15" s="28"/>
      <c r="H15" s="67"/>
      <c r="I15" s="67"/>
      <c r="J15" s="68"/>
      <c r="K15" s="28"/>
      <c r="L15" s="67"/>
      <c r="M15" s="67"/>
    </row>
    <row r="16" spans="1:13" ht="16.5" customHeight="1">
      <c r="A16" s="10" t="s">
        <v>4</v>
      </c>
      <c r="E16" s="214"/>
      <c r="G16" s="28">
        <v>686824160</v>
      </c>
      <c r="H16" s="67"/>
      <c r="I16" s="67">
        <v>613654534</v>
      </c>
      <c r="J16" s="67"/>
      <c r="K16" s="28">
        <v>308058684</v>
      </c>
      <c r="L16" s="67"/>
      <c r="M16" s="67">
        <v>415523283</v>
      </c>
    </row>
    <row r="17" spans="1:13" ht="16.5" customHeight="1">
      <c r="A17" s="10" t="s">
        <v>140</v>
      </c>
      <c r="G17" s="28"/>
      <c r="K17" s="28"/>
    </row>
    <row r="18" spans="1:13" ht="16.5" customHeight="1">
      <c r="B18" s="10" t="s">
        <v>126</v>
      </c>
      <c r="E18" s="29"/>
      <c r="F18" s="80"/>
      <c r="G18" s="28">
        <v>400103950</v>
      </c>
      <c r="H18" s="67"/>
      <c r="I18" s="67">
        <v>400103341</v>
      </c>
      <c r="J18" s="67"/>
      <c r="K18" s="28">
        <v>400000000</v>
      </c>
      <c r="L18" s="67"/>
      <c r="M18" s="67">
        <v>400000000</v>
      </c>
    </row>
    <row r="19" spans="1:13" ht="16.5" customHeight="1">
      <c r="A19" s="10" t="s">
        <v>5</v>
      </c>
      <c r="E19" s="29">
        <v>8</v>
      </c>
      <c r="G19" s="28">
        <v>872025670</v>
      </c>
      <c r="H19" s="67"/>
      <c r="I19" s="67">
        <v>841660045</v>
      </c>
      <c r="J19" s="67"/>
      <c r="K19" s="28">
        <v>752246116</v>
      </c>
      <c r="L19" s="67"/>
      <c r="M19" s="67">
        <v>753528893</v>
      </c>
    </row>
    <row r="20" spans="1:13" ht="16.5" customHeight="1">
      <c r="A20" s="10" t="s">
        <v>141</v>
      </c>
      <c r="E20" s="29">
        <v>19</v>
      </c>
      <c r="F20" s="80"/>
      <c r="G20" s="28">
        <v>0</v>
      </c>
      <c r="H20" s="67"/>
      <c r="I20" s="67">
        <v>0</v>
      </c>
      <c r="J20" s="67"/>
      <c r="K20" s="28">
        <v>6707407</v>
      </c>
      <c r="L20" s="67"/>
      <c r="M20" s="67">
        <v>5943496</v>
      </c>
    </row>
    <row r="21" spans="1:13" ht="16.5" customHeight="1">
      <c r="A21" s="10" t="s">
        <v>75</v>
      </c>
      <c r="E21" s="214"/>
      <c r="G21" s="81"/>
      <c r="H21" s="67"/>
      <c r="I21" s="67"/>
      <c r="J21" s="67"/>
      <c r="K21" s="28"/>
      <c r="L21" s="67"/>
      <c r="M21" s="67"/>
    </row>
    <row r="22" spans="1:13" ht="16.5" customHeight="1">
      <c r="B22" s="10" t="s">
        <v>76</v>
      </c>
      <c r="E22" s="214">
        <v>19</v>
      </c>
      <c r="G22" s="28">
        <v>0</v>
      </c>
      <c r="H22" s="67"/>
      <c r="I22" s="67">
        <v>0</v>
      </c>
      <c r="J22" s="67"/>
      <c r="K22" s="28">
        <v>22720062</v>
      </c>
      <c r="L22" s="67"/>
      <c r="M22" s="67">
        <v>87844476</v>
      </c>
    </row>
    <row r="23" spans="1:13" ht="16.5" customHeight="1">
      <c r="A23" s="10" t="s">
        <v>77</v>
      </c>
      <c r="E23" s="214">
        <v>9</v>
      </c>
      <c r="G23" s="28">
        <v>976244106</v>
      </c>
      <c r="H23" s="67"/>
      <c r="I23" s="67">
        <v>756986522</v>
      </c>
      <c r="J23" s="67"/>
      <c r="K23" s="28">
        <v>594488318</v>
      </c>
      <c r="L23" s="67"/>
      <c r="M23" s="67">
        <v>449224044</v>
      </c>
    </row>
    <row r="24" spans="1:13" ht="16.5" customHeight="1">
      <c r="A24" s="10" t="s">
        <v>78</v>
      </c>
      <c r="E24" s="214"/>
      <c r="G24" s="8">
        <v>10819337</v>
      </c>
      <c r="H24" s="67"/>
      <c r="I24" s="82">
        <v>15179023</v>
      </c>
      <c r="J24" s="67"/>
      <c r="K24" s="8">
        <v>1387309</v>
      </c>
      <c r="L24" s="67"/>
      <c r="M24" s="82">
        <v>1423829</v>
      </c>
    </row>
    <row r="25" spans="1:13" ht="12" customHeight="1">
      <c r="E25" s="214"/>
      <c r="G25" s="28"/>
      <c r="H25" s="67"/>
      <c r="I25" s="67"/>
      <c r="J25" s="68"/>
      <c r="K25" s="28"/>
      <c r="L25" s="67"/>
      <c r="M25" s="67"/>
    </row>
    <row r="26" spans="1:13" ht="16.5" customHeight="1">
      <c r="A26" s="76" t="s">
        <v>6</v>
      </c>
      <c r="E26" s="214"/>
      <c r="G26" s="8">
        <f>SUM(G15:G24)</f>
        <v>2946017223</v>
      </c>
      <c r="H26" s="67"/>
      <c r="I26" s="82">
        <f>SUM(I16:I24)</f>
        <v>2627583465</v>
      </c>
      <c r="J26" s="68"/>
      <c r="K26" s="8">
        <f>SUM(K16:K24)</f>
        <v>2085607896</v>
      </c>
      <c r="L26" s="67"/>
      <c r="M26" s="82">
        <f>SUM(M16:M24)</f>
        <v>2113488021</v>
      </c>
    </row>
    <row r="27" spans="1:13" ht="16.5" customHeight="1">
      <c r="E27" s="214"/>
      <c r="G27" s="28"/>
      <c r="H27" s="67"/>
      <c r="I27" s="67"/>
      <c r="J27" s="68"/>
      <c r="K27" s="28"/>
      <c r="L27" s="67"/>
      <c r="M27" s="67"/>
    </row>
    <row r="28" spans="1:13" ht="16.5" customHeight="1">
      <c r="A28" s="76" t="s">
        <v>7</v>
      </c>
      <c r="E28" s="214"/>
      <c r="G28" s="28"/>
      <c r="H28" s="67"/>
      <c r="I28" s="67"/>
      <c r="J28" s="68"/>
      <c r="K28" s="28"/>
      <c r="L28" s="67"/>
      <c r="M28" s="67"/>
    </row>
    <row r="29" spans="1:13" ht="12" customHeight="1">
      <c r="E29" s="214"/>
      <c r="G29" s="28"/>
      <c r="H29" s="67"/>
      <c r="I29" s="67"/>
      <c r="J29" s="68"/>
      <c r="K29" s="28"/>
      <c r="L29" s="67"/>
      <c r="M29" s="67"/>
    </row>
    <row r="30" spans="1:13" ht="16.5" customHeight="1">
      <c r="A30" s="10" t="s">
        <v>79</v>
      </c>
      <c r="E30" s="214"/>
      <c r="G30" s="28">
        <v>3159700</v>
      </c>
      <c r="H30" s="67"/>
      <c r="I30" s="67">
        <v>3159700</v>
      </c>
      <c r="J30" s="67"/>
      <c r="K30" s="28">
        <v>0</v>
      </c>
      <c r="L30" s="67"/>
      <c r="M30" s="67">
        <v>0</v>
      </c>
    </row>
    <row r="31" spans="1:13" ht="16.5" customHeight="1">
      <c r="A31" s="10" t="s">
        <v>80</v>
      </c>
      <c r="E31" s="214">
        <v>10</v>
      </c>
      <c r="G31" s="28">
        <v>0</v>
      </c>
      <c r="H31" s="67"/>
      <c r="I31" s="67">
        <v>0</v>
      </c>
      <c r="J31" s="67"/>
      <c r="K31" s="28">
        <v>866743554</v>
      </c>
      <c r="L31" s="67"/>
      <c r="M31" s="67">
        <v>758113624</v>
      </c>
    </row>
    <row r="32" spans="1:13" ht="16.5" customHeight="1">
      <c r="A32" s="83" t="s">
        <v>47</v>
      </c>
      <c r="E32" s="214">
        <v>19</v>
      </c>
      <c r="G32" s="28">
        <v>0</v>
      </c>
      <c r="H32" s="67"/>
      <c r="I32" s="67">
        <v>0</v>
      </c>
      <c r="J32" s="67"/>
      <c r="K32" s="28">
        <v>83117057</v>
      </c>
      <c r="L32" s="67"/>
      <c r="M32" s="67">
        <v>272003387</v>
      </c>
    </row>
    <row r="33" spans="1:13" ht="16.5" customHeight="1">
      <c r="A33" s="10" t="s">
        <v>112</v>
      </c>
      <c r="E33" s="214">
        <v>11</v>
      </c>
      <c r="G33" s="28">
        <v>67126009</v>
      </c>
      <c r="H33" s="67"/>
      <c r="I33" s="67">
        <v>67126009</v>
      </c>
      <c r="J33" s="67"/>
      <c r="K33" s="28">
        <v>96930471</v>
      </c>
      <c r="L33" s="67"/>
      <c r="M33" s="67">
        <v>100102036</v>
      </c>
    </row>
    <row r="34" spans="1:13" ht="16.5" customHeight="1">
      <c r="A34" s="10" t="s">
        <v>70</v>
      </c>
      <c r="E34" s="214">
        <v>12</v>
      </c>
      <c r="G34" s="28">
        <v>1430624605</v>
      </c>
      <c r="H34" s="67"/>
      <c r="I34" s="67">
        <v>1377783207</v>
      </c>
      <c r="J34" s="67"/>
      <c r="K34" s="28">
        <v>884798627</v>
      </c>
      <c r="L34" s="67"/>
      <c r="M34" s="67">
        <v>844041143</v>
      </c>
    </row>
    <row r="35" spans="1:13" ht="16.5" customHeight="1">
      <c r="A35" s="10" t="s">
        <v>121</v>
      </c>
      <c r="E35" s="214">
        <v>13</v>
      </c>
      <c r="G35" s="28">
        <v>302179426</v>
      </c>
      <c r="H35" s="67"/>
      <c r="I35" s="67">
        <v>751396243</v>
      </c>
      <c r="J35" s="67"/>
      <c r="K35" s="28">
        <v>225298436</v>
      </c>
      <c r="L35" s="67"/>
      <c r="M35" s="67">
        <v>233922700</v>
      </c>
    </row>
    <row r="36" spans="1:13" ht="16.5" customHeight="1">
      <c r="A36" s="10" t="s">
        <v>81</v>
      </c>
      <c r="E36" s="214">
        <v>12</v>
      </c>
      <c r="G36" s="28">
        <v>5679754</v>
      </c>
      <c r="H36" s="67"/>
      <c r="I36" s="67">
        <v>4473745</v>
      </c>
      <c r="J36" s="67"/>
      <c r="K36" s="28">
        <v>3714526</v>
      </c>
      <c r="L36" s="67"/>
      <c r="M36" s="67">
        <v>2088456</v>
      </c>
    </row>
    <row r="37" spans="1:13" ht="16.5" customHeight="1">
      <c r="A37" s="10" t="s">
        <v>82</v>
      </c>
      <c r="E37" s="214"/>
      <c r="G37" s="28">
        <v>36338918</v>
      </c>
      <c r="H37" s="67"/>
      <c r="I37" s="67">
        <v>34375144</v>
      </c>
      <c r="J37" s="67"/>
      <c r="K37" s="28">
        <v>22263418</v>
      </c>
      <c r="L37" s="67"/>
      <c r="M37" s="67">
        <v>17912280</v>
      </c>
    </row>
    <row r="38" spans="1:13" ht="16.5" customHeight="1">
      <c r="A38" s="10" t="s">
        <v>62</v>
      </c>
      <c r="E38" s="214"/>
      <c r="G38" s="8">
        <v>15905195</v>
      </c>
      <c r="H38" s="67"/>
      <c r="I38" s="82">
        <v>17497489</v>
      </c>
      <c r="J38" s="67"/>
      <c r="K38" s="8">
        <v>9403633</v>
      </c>
      <c r="L38" s="67"/>
      <c r="M38" s="82">
        <v>8508433</v>
      </c>
    </row>
    <row r="39" spans="1:13" ht="12" customHeight="1">
      <c r="E39" s="214"/>
      <c r="G39" s="28"/>
      <c r="H39" s="67"/>
      <c r="I39" s="67"/>
      <c r="J39" s="68"/>
      <c r="K39" s="28"/>
      <c r="L39" s="67"/>
      <c r="M39" s="67"/>
    </row>
    <row r="40" spans="1:13" ht="16.5" customHeight="1">
      <c r="A40" s="76" t="s">
        <v>8</v>
      </c>
      <c r="E40" s="214"/>
      <c r="G40" s="8">
        <f>SUM(G30:G38)</f>
        <v>1861013607</v>
      </c>
      <c r="H40" s="67"/>
      <c r="I40" s="82">
        <f>SUM(I30:I38)</f>
        <v>2255811537</v>
      </c>
      <c r="J40" s="68"/>
      <c r="K40" s="8">
        <f>SUM(K30:K38)</f>
        <v>2192269722</v>
      </c>
      <c r="L40" s="67"/>
      <c r="M40" s="82">
        <f>SUM(M30:M38)</f>
        <v>2236692059</v>
      </c>
    </row>
    <row r="41" spans="1:13" ht="12" customHeight="1">
      <c r="E41" s="214"/>
      <c r="G41" s="28"/>
      <c r="H41" s="67"/>
      <c r="I41" s="67"/>
      <c r="J41" s="68"/>
      <c r="K41" s="28"/>
      <c r="L41" s="67"/>
      <c r="M41" s="67"/>
    </row>
    <row r="42" spans="1:13" ht="16.5" customHeight="1" thickBot="1">
      <c r="A42" s="61" t="s">
        <v>9</v>
      </c>
      <c r="E42" s="214"/>
      <c r="G42" s="11">
        <f>+G26+G40</f>
        <v>4807030830</v>
      </c>
      <c r="H42" s="67"/>
      <c r="I42" s="84">
        <f>+I26+I40</f>
        <v>4883395002</v>
      </c>
      <c r="J42" s="68"/>
      <c r="K42" s="11">
        <f>+K26+K40</f>
        <v>4277877618</v>
      </c>
      <c r="L42" s="67"/>
      <c r="M42" s="84">
        <f>+M26+M40</f>
        <v>4350180080</v>
      </c>
    </row>
    <row r="43" spans="1:13" ht="16.5" customHeight="1" thickTop="1">
      <c r="A43" s="61"/>
      <c r="E43" s="214"/>
      <c r="G43" s="62"/>
      <c r="H43" s="62"/>
      <c r="I43" s="62"/>
      <c r="K43" s="62"/>
      <c r="L43" s="62"/>
      <c r="M43" s="62"/>
    </row>
    <row r="44" spans="1:13" ht="16.5" customHeight="1">
      <c r="A44" s="61"/>
      <c r="E44" s="214"/>
      <c r="G44" s="62"/>
      <c r="H44" s="62"/>
      <c r="I44" s="62"/>
      <c r="K44" s="62"/>
      <c r="L44" s="62"/>
      <c r="M44" s="62"/>
    </row>
    <row r="45" spans="1:13" ht="16.5" customHeight="1">
      <c r="A45" s="61"/>
      <c r="E45" s="214"/>
      <c r="G45" s="62"/>
      <c r="H45" s="62"/>
      <c r="I45" s="62"/>
      <c r="K45" s="62"/>
      <c r="L45" s="62"/>
      <c r="M45" s="62"/>
    </row>
    <row r="46" spans="1:13" ht="10.5" customHeight="1">
      <c r="A46" s="61"/>
      <c r="E46" s="214"/>
      <c r="G46" s="62"/>
      <c r="H46" s="62"/>
      <c r="I46" s="62"/>
      <c r="K46" s="62"/>
      <c r="L46" s="62"/>
      <c r="M46" s="62"/>
    </row>
    <row r="47" spans="1:13" ht="16.5" customHeight="1">
      <c r="A47" s="223" t="s">
        <v>10</v>
      </c>
      <c r="B47" s="223"/>
      <c r="C47" s="223"/>
      <c r="D47" s="223"/>
      <c r="E47" s="223"/>
      <c r="F47" s="223"/>
      <c r="G47" s="223"/>
      <c r="H47" s="223"/>
      <c r="I47" s="223"/>
      <c r="J47" s="223"/>
      <c r="K47" s="223"/>
      <c r="L47" s="223"/>
      <c r="M47" s="223"/>
    </row>
    <row r="48" spans="1:13" ht="20.100000000000001" customHeight="1">
      <c r="E48" s="214"/>
      <c r="G48" s="62"/>
      <c r="H48" s="62"/>
      <c r="I48" s="62"/>
      <c r="K48" s="62"/>
      <c r="L48" s="62"/>
      <c r="M48" s="62"/>
    </row>
    <row r="49" spans="1:13" ht="21.95" customHeight="1">
      <c r="A49" s="64" t="s">
        <v>142</v>
      </c>
      <c r="B49" s="64"/>
      <c r="C49" s="64"/>
      <c r="D49" s="64"/>
      <c r="E49" s="65"/>
      <c r="F49" s="64"/>
      <c r="G49" s="66"/>
      <c r="H49" s="66"/>
      <c r="I49" s="66"/>
      <c r="J49" s="64"/>
      <c r="K49" s="66"/>
      <c r="L49" s="66"/>
      <c r="M49" s="66"/>
    </row>
    <row r="50" spans="1:13" ht="16.5" customHeight="1">
      <c r="A50" s="61" t="s">
        <v>101</v>
      </c>
      <c r="E50" s="214"/>
      <c r="G50" s="62"/>
      <c r="H50" s="62"/>
      <c r="I50" s="62"/>
      <c r="K50" s="62"/>
      <c r="L50" s="62"/>
      <c r="M50" s="62"/>
    </row>
    <row r="51" spans="1:13" ht="16.5" customHeight="1">
      <c r="A51" s="61" t="s">
        <v>113</v>
      </c>
      <c r="E51" s="214"/>
      <c r="G51" s="62"/>
      <c r="H51" s="62"/>
      <c r="I51" s="62"/>
      <c r="K51" s="62"/>
      <c r="L51" s="62"/>
      <c r="M51" s="62"/>
    </row>
    <row r="52" spans="1:13" ht="16.5" customHeight="1">
      <c r="A52" s="63" t="str">
        <f>+A3</f>
        <v>As at 30 September 2021</v>
      </c>
      <c r="B52" s="64"/>
      <c r="C52" s="64"/>
      <c r="D52" s="64"/>
      <c r="E52" s="65"/>
      <c r="F52" s="64"/>
      <c r="G52" s="66"/>
      <c r="H52" s="66"/>
      <c r="I52" s="66"/>
      <c r="J52" s="64"/>
      <c r="K52" s="66"/>
      <c r="L52" s="66"/>
      <c r="M52" s="66"/>
    </row>
    <row r="53" spans="1:13" ht="16.5" customHeight="1">
      <c r="A53" s="61"/>
      <c r="E53" s="214"/>
      <c r="G53" s="62"/>
      <c r="H53" s="62"/>
      <c r="I53" s="62"/>
      <c r="K53" s="62"/>
      <c r="L53" s="62"/>
      <c r="M53" s="62"/>
    </row>
    <row r="54" spans="1:13" ht="16.5" customHeight="1">
      <c r="A54" s="61"/>
      <c r="E54" s="214"/>
      <c r="G54" s="62"/>
      <c r="H54" s="62"/>
      <c r="I54" s="62"/>
      <c r="K54" s="62"/>
      <c r="L54" s="62"/>
      <c r="M54" s="62"/>
    </row>
    <row r="55" spans="1:13" ht="16.5" customHeight="1">
      <c r="E55" s="214"/>
      <c r="G55" s="222" t="s">
        <v>42</v>
      </c>
      <c r="H55" s="222"/>
      <c r="I55" s="222"/>
      <c r="J55" s="61"/>
      <c r="K55" s="222" t="s">
        <v>61</v>
      </c>
      <c r="L55" s="222"/>
      <c r="M55" s="222"/>
    </row>
    <row r="56" spans="1:13" ht="16.5" customHeight="1">
      <c r="E56" s="214"/>
      <c r="G56" s="221" t="s">
        <v>127</v>
      </c>
      <c r="H56" s="221"/>
      <c r="I56" s="221"/>
      <c r="K56" s="221" t="s">
        <v>127</v>
      </c>
      <c r="L56" s="221"/>
      <c r="M56" s="221"/>
    </row>
    <row r="57" spans="1:13" ht="16.5" customHeight="1">
      <c r="E57" s="214"/>
      <c r="G57" s="69" t="s">
        <v>44</v>
      </c>
      <c r="H57" s="213"/>
      <c r="I57" s="69" t="s">
        <v>123</v>
      </c>
      <c r="K57" s="69" t="s">
        <v>44</v>
      </c>
      <c r="L57" s="213"/>
      <c r="M57" s="69" t="s">
        <v>123</v>
      </c>
    </row>
    <row r="58" spans="1:13" ht="16.5" customHeight="1">
      <c r="E58" s="214"/>
      <c r="G58" s="70" t="s">
        <v>137</v>
      </c>
      <c r="I58" s="70" t="s">
        <v>31</v>
      </c>
      <c r="J58" s="62"/>
      <c r="K58" s="70" t="s">
        <v>137</v>
      </c>
      <c r="M58" s="70" t="s">
        <v>31</v>
      </c>
    </row>
    <row r="59" spans="1:13" ht="16.5" customHeight="1">
      <c r="A59" s="71"/>
      <c r="E59" s="72"/>
      <c r="F59" s="61"/>
      <c r="G59" s="70" t="s">
        <v>139</v>
      </c>
      <c r="H59" s="70"/>
      <c r="I59" s="70" t="s">
        <v>109</v>
      </c>
      <c r="J59" s="61"/>
      <c r="K59" s="70" t="s">
        <v>139</v>
      </c>
      <c r="L59" s="70"/>
      <c r="M59" s="70" t="s">
        <v>109</v>
      </c>
    </row>
    <row r="60" spans="1:13" ht="16.5" customHeight="1">
      <c r="A60" s="61"/>
      <c r="E60" s="73" t="s">
        <v>0</v>
      </c>
      <c r="F60" s="74"/>
      <c r="G60" s="75" t="s">
        <v>1</v>
      </c>
      <c r="H60" s="70"/>
      <c r="I60" s="75" t="s">
        <v>1</v>
      </c>
      <c r="J60" s="74"/>
      <c r="K60" s="75" t="s">
        <v>1</v>
      </c>
      <c r="L60" s="69"/>
      <c r="M60" s="75" t="s">
        <v>1</v>
      </c>
    </row>
    <row r="61" spans="1:13" ht="16.5" customHeight="1">
      <c r="A61" s="61"/>
      <c r="E61" s="72"/>
      <c r="F61" s="74"/>
      <c r="G61" s="81"/>
      <c r="H61" s="70"/>
      <c r="I61" s="69"/>
      <c r="J61" s="74"/>
      <c r="K61" s="81"/>
      <c r="L61" s="69"/>
      <c r="M61" s="69"/>
    </row>
    <row r="62" spans="1:13" ht="16.5" customHeight="1">
      <c r="A62" s="61" t="s">
        <v>83</v>
      </c>
      <c r="E62" s="214"/>
      <c r="G62" s="15"/>
      <c r="H62" s="62"/>
      <c r="I62" s="62"/>
      <c r="K62" s="15"/>
      <c r="L62" s="62"/>
      <c r="M62" s="62"/>
    </row>
    <row r="63" spans="1:13" ht="16.5" customHeight="1">
      <c r="E63" s="214"/>
      <c r="G63" s="15"/>
      <c r="H63" s="62"/>
      <c r="I63" s="62"/>
      <c r="K63" s="15"/>
      <c r="L63" s="62"/>
      <c r="M63" s="62"/>
    </row>
    <row r="64" spans="1:13" ht="16.5" customHeight="1">
      <c r="A64" s="61" t="s">
        <v>11</v>
      </c>
      <c r="E64" s="214"/>
      <c r="G64" s="15"/>
      <c r="H64" s="62"/>
      <c r="I64" s="62"/>
      <c r="K64" s="15"/>
      <c r="L64" s="62"/>
      <c r="M64" s="62"/>
    </row>
    <row r="65" spans="1:13" ht="16.5" customHeight="1">
      <c r="A65" s="61"/>
      <c r="E65" s="214"/>
      <c r="G65" s="15"/>
      <c r="H65" s="62"/>
      <c r="I65" s="62"/>
      <c r="K65" s="15"/>
      <c r="L65" s="62"/>
      <c r="M65" s="62"/>
    </row>
    <row r="66" spans="1:13" ht="16.5" customHeight="1">
      <c r="A66" s="10" t="s">
        <v>12</v>
      </c>
      <c r="E66" s="214">
        <v>14</v>
      </c>
      <c r="G66" s="28">
        <v>393056356</v>
      </c>
      <c r="H66" s="67"/>
      <c r="I66" s="67">
        <v>365997505</v>
      </c>
      <c r="J66" s="67"/>
      <c r="K66" s="28">
        <v>287799039</v>
      </c>
      <c r="L66" s="68"/>
      <c r="M66" s="67">
        <v>297744435</v>
      </c>
    </row>
    <row r="67" spans="1:13" ht="16.5" customHeight="1">
      <c r="A67" s="10" t="s">
        <v>30</v>
      </c>
      <c r="E67" s="214"/>
      <c r="G67" s="28">
        <v>19044071</v>
      </c>
      <c r="H67" s="67"/>
      <c r="I67" s="67">
        <v>50248814</v>
      </c>
      <c r="J67" s="67"/>
      <c r="K67" s="28">
        <v>10255545</v>
      </c>
      <c r="L67" s="68"/>
      <c r="M67" s="67">
        <v>41414609</v>
      </c>
    </row>
    <row r="68" spans="1:13" ht="16.5" customHeight="1">
      <c r="A68" s="10" t="s">
        <v>119</v>
      </c>
      <c r="E68" s="214"/>
      <c r="G68" s="28">
        <v>12466965</v>
      </c>
      <c r="H68" s="67"/>
      <c r="I68" s="67">
        <v>10888551</v>
      </c>
      <c r="J68" s="67"/>
      <c r="K68" s="28">
        <v>5187363</v>
      </c>
      <c r="L68" s="68"/>
      <c r="M68" s="67">
        <v>3722655</v>
      </c>
    </row>
    <row r="69" spans="1:13" ht="16.5" customHeight="1">
      <c r="A69" s="10" t="s">
        <v>84</v>
      </c>
      <c r="E69" s="214"/>
      <c r="G69" s="8">
        <v>14973282</v>
      </c>
      <c r="H69" s="67"/>
      <c r="I69" s="82">
        <v>9501461</v>
      </c>
      <c r="J69" s="67"/>
      <c r="K69" s="8">
        <v>4642792</v>
      </c>
      <c r="L69" s="68"/>
      <c r="M69" s="82">
        <v>3356738</v>
      </c>
    </row>
    <row r="70" spans="1:13" ht="16.5" customHeight="1">
      <c r="E70" s="214"/>
      <c r="G70" s="15"/>
      <c r="H70" s="62"/>
      <c r="I70" s="62"/>
      <c r="K70" s="15"/>
      <c r="L70" s="62"/>
      <c r="M70" s="62"/>
    </row>
    <row r="71" spans="1:13" ht="16.5" customHeight="1">
      <c r="A71" s="61" t="s">
        <v>13</v>
      </c>
      <c r="E71" s="214"/>
      <c r="G71" s="16">
        <f>SUM(G66:G69)</f>
        <v>439540674</v>
      </c>
      <c r="H71" s="62"/>
      <c r="I71" s="66">
        <f>SUM(I66:I69)</f>
        <v>436636331</v>
      </c>
      <c r="K71" s="16">
        <f>SUM(K66:K69)</f>
        <v>307884739</v>
      </c>
      <c r="L71" s="62"/>
      <c r="M71" s="66">
        <f>SUM(M66:M69)</f>
        <v>346238437</v>
      </c>
    </row>
    <row r="72" spans="1:13" ht="16.5" customHeight="1">
      <c r="A72" s="61"/>
      <c r="E72" s="214"/>
      <c r="G72" s="15"/>
      <c r="H72" s="62"/>
      <c r="I72" s="62"/>
      <c r="K72" s="15"/>
      <c r="L72" s="62"/>
      <c r="M72" s="62"/>
    </row>
    <row r="73" spans="1:13" ht="16.5" customHeight="1">
      <c r="A73" s="61" t="s">
        <v>14</v>
      </c>
      <c r="E73" s="214"/>
      <c r="G73" s="15"/>
      <c r="H73" s="62"/>
      <c r="I73" s="62"/>
      <c r="K73" s="15"/>
      <c r="L73" s="62"/>
      <c r="M73" s="62"/>
    </row>
    <row r="74" spans="1:13" ht="16.5" customHeight="1">
      <c r="E74" s="214"/>
      <c r="G74" s="15"/>
      <c r="H74" s="62"/>
      <c r="I74" s="62"/>
      <c r="K74" s="15"/>
      <c r="L74" s="62"/>
      <c r="M74" s="62"/>
    </row>
    <row r="75" spans="1:13" ht="16.5" customHeight="1">
      <c r="A75" s="10" t="s">
        <v>120</v>
      </c>
      <c r="E75" s="214"/>
      <c r="G75" s="15">
        <v>161122723</v>
      </c>
      <c r="H75" s="62"/>
      <c r="I75" s="62">
        <v>296120833</v>
      </c>
      <c r="J75" s="62"/>
      <c r="K75" s="15">
        <v>152454889</v>
      </c>
      <c r="M75" s="67">
        <v>151677966</v>
      </c>
    </row>
    <row r="76" spans="1:13" ht="16.5" customHeight="1">
      <c r="A76" s="10" t="s">
        <v>15</v>
      </c>
      <c r="E76" s="214">
        <v>15</v>
      </c>
      <c r="G76" s="8">
        <v>60214765</v>
      </c>
      <c r="H76" s="67"/>
      <c r="I76" s="82">
        <v>61825186</v>
      </c>
      <c r="J76" s="67"/>
      <c r="K76" s="8">
        <v>39898240</v>
      </c>
      <c r="L76" s="68"/>
      <c r="M76" s="82">
        <v>37959927</v>
      </c>
    </row>
    <row r="77" spans="1:13" ht="16.5" customHeight="1">
      <c r="E77" s="214"/>
      <c r="G77" s="15"/>
      <c r="H77" s="62"/>
      <c r="I77" s="62"/>
      <c r="K77" s="15"/>
      <c r="L77" s="62"/>
      <c r="M77" s="62"/>
    </row>
    <row r="78" spans="1:13" ht="16.5" customHeight="1">
      <c r="A78" s="61" t="s">
        <v>16</v>
      </c>
      <c r="E78" s="214"/>
      <c r="G78" s="16">
        <f>SUM(G75:G76)</f>
        <v>221337488</v>
      </c>
      <c r="H78" s="62"/>
      <c r="I78" s="66">
        <f>SUM(I75:I76)</f>
        <v>357946019</v>
      </c>
      <c r="K78" s="16">
        <f>SUM(K75:K76)</f>
        <v>192353129</v>
      </c>
      <c r="L78" s="62"/>
      <c r="M78" s="66">
        <f>SUM(M75:M76)</f>
        <v>189637893</v>
      </c>
    </row>
    <row r="79" spans="1:13" ht="16.5" customHeight="1">
      <c r="E79" s="214"/>
      <c r="G79" s="15"/>
      <c r="H79" s="62"/>
      <c r="I79" s="62"/>
      <c r="K79" s="15"/>
      <c r="L79" s="62"/>
      <c r="M79" s="62"/>
    </row>
    <row r="80" spans="1:13" ht="16.5" customHeight="1">
      <c r="A80" s="61" t="s">
        <v>17</v>
      </c>
      <c r="E80" s="214"/>
      <c r="G80" s="16">
        <f>+G71+G78</f>
        <v>660878162</v>
      </c>
      <c r="H80" s="62"/>
      <c r="I80" s="66">
        <f>+I71+I78</f>
        <v>794582350</v>
      </c>
      <c r="K80" s="16">
        <f>+K71+K78</f>
        <v>500237868</v>
      </c>
      <c r="L80" s="62"/>
      <c r="M80" s="66">
        <f>+M71+M78</f>
        <v>535876330</v>
      </c>
    </row>
    <row r="81" spans="1:13" ht="16.5" customHeight="1">
      <c r="E81" s="214"/>
      <c r="G81" s="62"/>
      <c r="H81" s="62"/>
      <c r="I81" s="62"/>
      <c r="K81" s="62"/>
      <c r="L81" s="62"/>
      <c r="M81" s="62"/>
    </row>
    <row r="82" spans="1:13" ht="16.5" customHeight="1">
      <c r="E82" s="214"/>
      <c r="G82" s="62"/>
      <c r="H82" s="62"/>
      <c r="I82" s="62"/>
      <c r="K82" s="62"/>
      <c r="L82" s="62"/>
      <c r="M82" s="62"/>
    </row>
    <row r="83" spans="1:13" ht="16.5" customHeight="1">
      <c r="E83" s="214"/>
      <c r="G83" s="62"/>
      <c r="H83" s="62"/>
      <c r="I83" s="62"/>
      <c r="K83" s="62"/>
      <c r="L83" s="62"/>
      <c r="M83" s="62"/>
    </row>
    <row r="84" spans="1:13" ht="16.5" customHeight="1">
      <c r="E84" s="214"/>
      <c r="G84" s="62"/>
      <c r="H84" s="62"/>
      <c r="I84" s="62"/>
      <c r="K84" s="62"/>
      <c r="L84" s="62"/>
      <c r="M84" s="62"/>
    </row>
    <row r="85" spans="1:13" ht="16.5" customHeight="1">
      <c r="E85" s="214"/>
      <c r="G85" s="62"/>
      <c r="H85" s="62"/>
      <c r="I85" s="62"/>
      <c r="K85" s="62"/>
      <c r="L85" s="62"/>
      <c r="M85" s="62"/>
    </row>
    <row r="86" spans="1:13" ht="16.5" customHeight="1">
      <c r="E86" s="214"/>
      <c r="G86" s="62"/>
      <c r="H86" s="62"/>
      <c r="I86" s="62"/>
      <c r="K86" s="62"/>
      <c r="L86" s="62"/>
      <c r="M86" s="62"/>
    </row>
    <row r="87" spans="1:13" ht="16.5" customHeight="1">
      <c r="E87" s="214"/>
      <c r="G87" s="62"/>
      <c r="H87" s="62"/>
      <c r="I87" s="62"/>
      <c r="K87" s="62"/>
      <c r="L87" s="62"/>
      <c r="M87" s="62"/>
    </row>
    <row r="88" spans="1:13" ht="16.5" customHeight="1">
      <c r="E88" s="214"/>
      <c r="G88" s="62"/>
      <c r="H88" s="62"/>
      <c r="I88" s="62"/>
      <c r="K88" s="62"/>
      <c r="L88" s="62"/>
      <c r="M88" s="62"/>
    </row>
    <row r="89" spans="1:13" ht="16.5" customHeight="1">
      <c r="E89" s="214"/>
      <c r="G89" s="62"/>
      <c r="H89" s="62"/>
      <c r="I89" s="62"/>
      <c r="K89" s="62"/>
      <c r="L89" s="62"/>
      <c r="M89" s="62"/>
    </row>
    <row r="90" spans="1:13" ht="16.5" customHeight="1">
      <c r="E90" s="214"/>
      <c r="G90" s="62"/>
      <c r="H90" s="62"/>
      <c r="I90" s="62"/>
      <c r="K90" s="62"/>
      <c r="L90" s="62"/>
      <c r="M90" s="62"/>
    </row>
    <row r="91" spans="1:13" ht="21" customHeight="1">
      <c r="E91" s="214"/>
      <c r="G91" s="62"/>
      <c r="H91" s="62"/>
      <c r="I91" s="62"/>
      <c r="K91" s="62"/>
      <c r="L91" s="62"/>
      <c r="M91" s="62"/>
    </row>
    <row r="92" spans="1:13" ht="16.5" customHeight="1">
      <c r="E92" s="214"/>
      <c r="G92" s="62"/>
      <c r="H92" s="62"/>
      <c r="I92" s="62"/>
      <c r="K92" s="62"/>
      <c r="L92" s="62"/>
      <c r="M92" s="62"/>
    </row>
    <row r="93" spans="1:13" ht="18" customHeight="1">
      <c r="E93" s="214"/>
      <c r="G93" s="62"/>
      <c r="H93" s="62"/>
      <c r="I93" s="62"/>
      <c r="K93" s="62"/>
      <c r="L93" s="62"/>
      <c r="M93" s="62"/>
    </row>
    <row r="94" spans="1:13" ht="16.5" customHeight="1">
      <c r="E94" s="214"/>
      <c r="G94" s="62"/>
      <c r="H94" s="62"/>
      <c r="I94" s="62"/>
      <c r="K94" s="62"/>
      <c r="L94" s="62"/>
      <c r="M94" s="62"/>
    </row>
    <row r="95" spans="1:13" ht="14.1" customHeight="1">
      <c r="E95" s="214"/>
      <c r="G95" s="62"/>
      <c r="H95" s="62"/>
      <c r="I95" s="62"/>
      <c r="K95" s="62"/>
      <c r="L95" s="62"/>
      <c r="M95" s="62"/>
    </row>
    <row r="96" spans="1:13" ht="21.95" customHeight="1">
      <c r="A96" s="64" t="str">
        <f>A49</f>
        <v>The accompanying notes from part of these consolidated and company financial statements.</v>
      </c>
      <c r="B96" s="64"/>
      <c r="C96" s="64"/>
      <c r="D96" s="64"/>
      <c r="E96" s="65"/>
      <c r="F96" s="64"/>
      <c r="G96" s="66"/>
      <c r="H96" s="66"/>
      <c r="I96" s="66"/>
      <c r="J96" s="64"/>
      <c r="K96" s="66"/>
      <c r="L96" s="66"/>
      <c r="M96" s="66"/>
    </row>
    <row r="97" spans="1:13" ht="16.5" customHeight="1">
      <c r="A97" s="61" t="s">
        <v>101</v>
      </c>
      <c r="E97" s="214"/>
      <c r="G97" s="62"/>
      <c r="H97" s="62"/>
      <c r="I97" s="62"/>
      <c r="K97" s="62"/>
      <c r="L97" s="62"/>
      <c r="M97" s="62"/>
    </row>
    <row r="98" spans="1:13" ht="16.5" customHeight="1">
      <c r="A98" s="61" t="s">
        <v>113</v>
      </c>
      <c r="E98" s="214"/>
      <c r="G98" s="62"/>
      <c r="H98" s="62"/>
      <c r="I98" s="62"/>
      <c r="K98" s="62"/>
      <c r="L98" s="62"/>
      <c r="M98" s="62"/>
    </row>
    <row r="99" spans="1:13" ht="16.5" customHeight="1">
      <c r="A99" s="63" t="str">
        <f>A52</f>
        <v>As at 30 September 2021</v>
      </c>
      <c r="B99" s="64"/>
      <c r="C99" s="64"/>
      <c r="D99" s="64"/>
      <c r="E99" s="65"/>
      <c r="F99" s="64"/>
      <c r="G99" s="66"/>
      <c r="H99" s="66"/>
      <c r="I99" s="66"/>
      <c r="J99" s="64"/>
      <c r="K99" s="66"/>
      <c r="L99" s="66"/>
      <c r="M99" s="66"/>
    </row>
    <row r="100" spans="1:13" ht="16.5" customHeight="1">
      <c r="E100" s="214"/>
      <c r="G100" s="62"/>
      <c r="H100" s="62"/>
      <c r="I100" s="62"/>
      <c r="K100" s="62"/>
      <c r="L100" s="62"/>
      <c r="M100" s="62"/>
    </row>
    <row r="101" spans="1:13" ht="16.5" customHeight="1">
      <c r="E101" s="214"/>
      <c r="G101" s="62"/>
      <c r="H101" s="62"/>
      <c r="I101" s="62"/>
      <c r="K101" s="62"/>
      <c r="L101" s="62"/>
      <c r="M101" s="62"/>
    </row>
    <row r="102" spans="1:13" ht="16.5" customHeight="1">
      <c r="E102" s="214"/>
      <c r="G102" s="222" t="s">
        <v>42</v>
      </c>
      <c r="H102" s="222"/>
      <c r="I102" s="222"/>
      <c r="J102" s="61"/>
      <c r="K102" s="222" t="s">
        <v>61</v>
      </c>
      <c r="L102" s="222"/>
      <c r="M102" s="222"/>
    </row>
    <row r="103" spans="1:13" ht="16.5" customHeight="1">
      <c r="E103" s="214"/>
      <c r="G103" s="221" t="s">
        <v>127</v>
      </c>
      <c r="H103" s="221"/>
      <c r="I103" s="221"/>
      <c r="K103" s="221" t="s">
        <v>127</v>
      </c>
      <c r="L103" s="221"/>
      <c r="M103" s="221"/>
    </row>
    <row r="104" spans="1:13" ht="16.5" customHeight="1">
      <c r="E104" s="214"/>
      <c r="G104" s="69" t="s">
        <v>44</v>
      </c>
      <c r="H104" s="213"/>
      <c r="I104" s="69" t="s">
        <v>123</v>
      </c>
      <c r="K104" s="69" t="s">
        <v>44</v>
      </c>
      <c r="L104" s="213"/>
      <c r="M104" s="69" t="s">
        <v>123</v>
      </c>
    </row>
    <row r="105" spans="1:13" ht="16.350000000000001" customHeight="1">
      <c r="E105" s="214"/>
      <c r="G105" s="70" t="s">
        <v>137</v>
      </c>
      <c r="I105" s="70" t="s">
        <v>31</v>
      </c>
      <c r="J105" s="62"/>
      <c r="K105" s="70" t="s">
        <v>137</v>
      </c>
      <c r="M105" s="70" t="s">
        <v>31</v>
      </c>
    </row>
    <row r="106" spans="1:13" ht="16.5" customHeight="1">
      <c r="A106" s="71"/>
      <c r="E106" s="72"/>
      <c r="F106" s="61"/>
      <c r="G106" s="70" t="s">
        <v>139</v>
      </c>
      <c r="H106" s="70"/>
      <c r="I106" s="70" t="s">
        <v>109</v>
      </c>
      <c r="J106" s="61"/>
      <c r="K106" s="70" t="s">
        <v>139</v>
      </c>
      <c r="L106" s="70"/>
      <c r="M106" s="70" t="s">
        <v>109</v>
      </c>
    </row>
    <row r="107" spans="1:13" ht="16.5" customHeight="1">
      <c r="E107" s="72"/>
      <c r="F107" s="74"/>
      <c r="G107" s="75" t="s">
        <v>1</v>
      </c>
      <c r="H107" s="70"/>
      <c r="I107" s="75" t="s">
        <v>1</v>
      </c>
      <c r="J107" s="74"/>
      <c r="K107" s="75" t="s">
        <v>1</v>
      </c>
      <c r="L107" s="69"/>
      <c r="M107" s="75" t="s">
        <v>1</v>
      </c>
    </row>
    <row r="108" spans="1:13" ht="16.5" customHeight="1">
      <c r="A108" s="76"/>
      <c r="E108" s="72"/>
      <c r="F108" s="74"/>
      <c r="G108" s="81"/>
      <c r="H108" s="70"/>
      <c r="I108" s="69"/>
      <c r="J108" s="74"/>
      <c r="K108" s="81"/>
      <c r="L108" s="69"/>
      <c r="M108" s="69"/>
    </row>
    <row r="109" spans="1:13" ht="16.5" customHeight="1">
      <c r="A109" s="76" t="s">
        <v>63</v>
      </c>
      <c r="E109" s="72"/>
      <c r="F109" s="74"/>
      <c r="G109" s="81"/>
      <c r="H109" s="70"/>
      <c r="I109" s="69"/>
      <c r="J109" s="74"/>
      <c r="K109" s="81"/>
      <c r="L109" s="69"/>
      <c r="M109" s="69"/>
    </row>
    <row r="110" spans="1:13" ht="16.5" customHeight="1">
      <c r="E110" s="214"/>
      <c r="G110" s="15"/>
      <c r="H110" s="62"/>
      <c r="I110" s="62"/>
      <c r="K110" s="15"/>
      <c r="L110" s="62"/>
      <c r="M110" s="62"/>
    </row>
    <row r="111" spans="1:13" ht="16.5" customHeight="1">
      <c r="A111" s="10" t="s">
        <v>18</v>
      </c>
      <c r="E111" s="214"/>
      <c r="G111" s="15"/>
      <c r="H111" s="62"/>
      <c r="I111" s="62"/>
      <c r="K111" s="15"/>
      <c r="L111" s="62"/>
      <c r="M111" s="62"/>
    </row>
    <row r="112" spans="1:13" ht="16.5" customHeight="1">
      <c r="B112" s="10" t="s">
        <v>19</v>
      </c>
      <c r="E112" s="214"/>
      <c r="G112" s="15"/>
      <c r="H112" s="62"/>
      <c r="I112" s="62"/>
      <c r="K112" s="15"/>
      <c r="L112" s="62"/>
      <c r="M112" s="62"/>
    </row>
    <row r="113" spans="1:13" ht="16.5" customHeight="1">
      <c r="C113" s="10" t="s">
        <v>114</v>
      </c>
      <c r="E113" s="214"/>
      <c r="G113" s="15"/>
      <c r="H113" s="62"/>
      <c r="I113" s="62"/>
      <c r="K113" s="15"/>
      <c r="L113" s="62"/>
      <c r="M113" s="62"/>
    </row>
    <row r="114" spans="1:13" ht="16.5" customHeight="1" thickBot="1">
      <c r="D114" s="10" t="s">
        <v>115</v>
      </c>
      <c r="E114" s="214"/>
      <c r="G114" s="19">
        <v>2000000000</v>
      </c>
      <c r="H114" s="62"/>
      <c r="I114" s="85">
        <v>2000000000</v>
      </c>
      <c r="K114" s="19">
        <v>2000000000</v>
      </c>
      <c r="L114" s="62"/>
      <c r="M114" s="85">
        <v>2000000000</v>
      </c>
    </row>
    <row r="115" spans="1:13" ht="16.5" customHeight="1" thickTop="1">
      <c r="E115" s="214"/>
      <c r="G115" s="15"/>
      <c r="H115" s="62"/>
      <c r="I115" s="62"/>
      <c r="K115" s="15"/>
      <c r="L115" s="62"/>
      <c r="M115" s="62"/>
    </row>
    <row r="116" spans="1:13" ht="16.5" customHeight="1">
      <c r="A116" s="79"/>
      <c r="B116" s="10" t="s">
        <v>71</v>
      </c>
      <c r="C116" s="79"/>
      <c r="E116" s="214"/>
      <c r="G116" s="15"/>
      <c r="H116" s="62"/>
      <c r="I116" s="62"/>
      <c r="K116" s="15"/>
      <c r="L116" s="62"/>
      <c r="M116" s="62"/>
    </row>
    <row r="117" spans="1:13" ht="16.5" customHeight="1">
      <c r="A117" s="79"/>
      <c r="C117" s="10" t="s">
        <v>114</v>
      </c>
      <c r="E117" s="214"/>
      <c r="G117" s="15"/>
      <c r="H117" s="62"/>
      <c r="I117" s="62"/>
      <c r="K117" s="15"/>
      <c r="L117" s="62"/>
      <c r="M117" s="62"/>
    </row>
    <row r="118" spans="1:13" ht="16.5" customHeight="1">
      <c r="A118" s="79"/>
      <c r="D118" s="10" t="s">
        <v>116</v>
      </c>
      <c r="E118" s="214"/>
      <c r="G118" s="15">
        <v>2000000000</v>
      </c>
      <c r="H118" s="62"/>
      <c r="I118" s="62">
        <v>2000000000</v>
      </c>
      <c r="K118" s="15">
        <v>2000000000</v>
      </c>
      <c r="L118" s="62"/>
      <c r="M118" s="62">
        <v>2000000000</v>
      </c>
    </row>
    <row r="119" spans="1:13" ht="16.5" customHeight="1">
      <c r="A119" s="79" t="s">
        <v>143</v>
      </c>
      <c r="E119" s="214"/>
      <c r="G119" s="15">
        <v>1248938736</v>
      </c>
      <c r="H119" s="62"/>
      <c r="I119" s="62">
        <v>1248938736</v>
      </c>
      <c r="J119" s="68"/>
      <c r="K119" s="28">
        <v>1248938736</v>
      </c>
      <c r="L119" s="67"/>
      <c r="M119" s="67">
        <v>1248938736</v>
      </c>
    </row>
    <row r="120" spans="1:13" ht="16.5" customHeight="1">
      <c r="A120" s="79" t="s">
        <v>85</v>
      </c>
      <c r="E120" s="214"/>
      <c r="G120" s="15"/>
      <c r="H120" s="62"/>
      <c r="I120" s="62"/>
      <c r="K120" s="15"/>
      <c r="L120" s="62"/>
      <c r="M120" s="62"/>
    </row>
    <row r="121" spans="1:13" ht="16.5" customHeight="1">
      <c r="A121" s="79"/>
      <c r="B121" s="10" t="s">
        <v>86</v>
      </c>
      <c r="E121" s="214"/>
      <c r="G121" s="15">
        <v>94712575</v>
      </c>
      <c r="H121" s="62"/>
      <c r="I121" s="62">
        <v>94712575</v>
      </c>
      <c r="K121" s="28">
        <v>0</v>
      </c>
      <c r="L121" s="62"/>
      <c r="M121" s="67">
        <v>0</v>
      </c>
    </row>
    <row r="122" spans="1:13" ht="16.5" customHeight="1">
      <c r="A122" s="86" t="s">
        <v>20</v>
      </c>
      <c r="E122" s="214"/>
      <c r="G122" s="15"/>
      <c r="H122" s="62"/>
      <c r="I122" s="62"/>
      <c r="K122" s="15"/>
      <c r="L122" s="62"/>
      <c r="M122" s="62"/>
    </row>
    <row r="123" spans="1:13" ht="16.5" customHeight="1">
      <c r="A123" s="86"/>
      <c r="B123" s="10" t="s">
        <v>99</v>
      </c>
      <c r="G123" s="18"/>
      <c r="K123" s="18"/>
    </row>
    <row r="124" spans="1:13" ht="16.5" customHeight="1">
      <c r="A124" s="86"/>
      <c r="C124" s="86" t="s">
        <v>100</v>
      </c>
      <c r="E124" s="214"/>
      <c r="G124" s="15">
        <v>130650000</v>
      </c>
      <c r="H124" s="62"/>
      <c r="I124" s="62">
        <v>130650000</v>
      </c>
      <c r="K124" s="15">
        <v>130650000</v>
      </c>
      <c r="L124" s="62"/>
      <c r="M124" s="62">
        <v>130650000</v>
      </c>
    </row>
    <row r="125" spans="1:13" ht="16.5" customHeight="1">
      <c r="B125" s="10" t="s">
        <v>21</v>
      </c>
      <c r="E125" s="214"/>
      <c r="G125" s="28">
        <v>636117907</v>
      </c>
      <c r="H125" s="62"/>
      <c r="I125" s="62">
        <v>619522147</v>
      </c>
      <c r="K125" s="28">
        <v>398051014</v>
      </c>
      <c r="L125" s="62"/>
      <c r="M125" s="67">
        <v>434715014</v>
      </c>
    </row>
    <row r="126" spans="1:13" ht="16.5" customHeight="1">
      <c r="A126" s="10" t="s">
        <v>93</v>
      </c>
      <c r="E126" s="214"/>
      <c r="G126" s="8">
        <v>23162480</v>
      </c>
      <c r="H126" s="62"/>
      <c r="I126" s="66">
        <v>-2889648</v>
      </c>
      <c r="K126" s="8">
        <v>0</v>
      </c>
      <c r="L126" s="62"/>
      <c r="M126" s="82">
        <v>0</v>
      </c>
    </row>
    <row r="127" spans="1:13" ht="16.5" customHeight="1">
      <c r="E127" s="214"/>
      <c r="G127" s="28"/>
      <c r="H127" s="62"/>
      <c r="I127" s="62"/>
      <c r="K127" s="28"/>
      <c r="L127" s="62"/>
      <c r="M127" s="67"/>
    </row>
    <row r="128" spans="1:13" ht="16.5" customHeight="1">
      <c r="A128" s="61" t="s">
        <v>117</v>
      </c>
      <c r="E128" s="214"/>
      <c r="G128" s="18"/>
      <c r="K128" s="18"/>
    </row>
    <row r="129" spans="1:13" ht="16.5" customHeight="1">
      <c r="A129" s="61"/>
      <c r="B129" s="61" t="s">
        <v>118</v>
      </c>
      <c r="E129" s="214"/>
      <c r="G129" s="15">
        <f>SUM(G118:G126)</f>
        <v>4133581698</v>
      </c>
      <c r="H129" s="62"/>
      <c r="I129" s="62">
        <f>SUM(I118:I126)</f>
        <v>4090933810</v>
      </c>
      <c r="K129" s="15">
        <f>SUM(K118:K126)</f>
        <v>3777639750</v>
      </c>
      <c r="L129" s="62"/>
      <c r="M129" s="62">
        <f>SUM(M118:M126)</f>
        <v>3814303750</v>
      </c>
    </row>
    <row r="130" spans="1:13" ht="16.5" customHeight="1">
      <c r="B130" s="10" t="s">
        <v>59</v>
      </c>
      <c r="E130" s="214"/>
      <c r="G130" s="8">
        <v>12570970</v>
      </c>
      <c r="H130" s="62"/>
      <c r="I130" s="66">
        <v>-2121158</v>
      </c>
      <c r="K130" s="8">
        <v>0</v>
      </c>
      <c r="L130" s="62"/>
      <c r="M130" s="82">
        <v>0</v>
      </c>
    </row>
    <row r="131" spans="1:13" ht="16.5" customHeight="1">
      <c r="A131" s="61"/>
      <c r="E131" s="214"/>
      <c r="G131" s="15"/>
      <c r="H131" s="62"/>
      <c r="I131" s="62"/>
      <c r="K131" s="28"/>
      <c r="L131" s="62"/>
      <c r="M131" s="67"/>
    </row>
    <row r="132" spans="1:13" ht="16.5" customHeight="1">
      <c r="A132" s="61" t="s">
        <v>49</v>
      </c>
      <c r="E132" s="214"/>
      <c r="G132" s="16">
        <f>SUM(G129:G130)</f>
        <v>4146152668</v>
      </c>
      <c r="H132" s="62"/>
      <c r="I132" s="66">
        <f>SUM(I129:I130)</f>
        <v>4088812652</v>
      </c>
      <c r="K132" s="16">
        <f>SUM(K129:K130)</f>
        <v>3777639750</v>
      </c>
      <c r="L132" s="62"/>
      <c r="M132" s="66">
        <f>SUM(M129:M130)</f>
        <v>3814303750</v>
      </c>
    </row>
    <row r="133" spans="1:13" ht="16.5" customHeight="1">
      <c r="A133" s="61"/>
      <c r="E133" s="214"/>
      <c r="G133" s="15"/>
      <c r="H133" s="62"/>
      <c r="I133" s="62"/>
      <c r="K133" s="15"/>
      <c r="L133" s="62"/>
      <c r="M133" s="62"/>
    </row>
    <row r="134" spans="1:13" ht="16.5" customHeight="1" thickBot="1">
      <c r="A134" s="61" t="s">
        <v>64</v>
      </c>
      <c r="B134" s="61"/>
      <c r="E134" s="214"/>
      <c r="G134" s="19">
        <f>+G132+G80</f>
        <v>4807030830</v>
      </c>
      <c r="H134" s="62"/>
      <c r="I134" s="85">
        <f>+I132+I80</f>
        <v>4883395002</v>
      </c>
      <c r="K134" s="19">
        <f>+K132+K80</f>
        <v>4277877618</v>
      </c>
      <c r="L134" s="62"/>
      <c r="M134" s="85">
        <f>+M132+M80</f>
        <v>4350180080</v>
      </c>
    </row>
    <row r="135" spans="1:13" ht="16.5" customHeight="1" thickTop="1">
      <c r="A135" s="61"/>
      <c r="B135" s="61"/>
      <c r="E135" s="214"/>
      <c r="G135" s="62"/>
      <c r="H135" s="62"/>
      <c r="I135" s="62"/>
      <c r="K135" s="62"/>
      <c r="L135" s="62"/>
      <c r="M135" s="62"/>
    </row>
    <row r="136" spans="1:13" ht="16.5" customHeight="1">
      <c r="A136" s="61"/>
      <c r="B136" s="61"/>
      <c r="E136" s="214"/>
      <c r="G136" s="62"/>
      <c r="H136" s="62"/>
      <c r="I136" s="62"/>
      <c r="K136" s="62"/>
      <c r="L136" s="62"/>
      <c r="M136" s="62"/>
    </row>
    <row r="137" spans="1:13" ht="16.5" customHeight="1">
      <c r="A137" s="61"/>
      <c r="B137" s="61"/>
      <c r="E137" s="214"/>
      <c r="G137" s="62"/>
      <c r="H137" s="62"/>
      <c r="I137" s="62"/>
      <c r="K137" s="62"/>
      <c r="L137" s="62"/>
      <c r="M137" s="62"/>
    </row>
    <row r="138" spans="1:13" ht="16.5" customHeight="1">
      <c r="A138" s="61"/>
      <c r="B138" s="61"/>
      <c r="E138" s="214"/>
      <c r="G138" s="62"/>
      <c r="H138" s="62"/>
      <c r="I138" s="62"/>
      <c r="K138" s="62"/>
      <c r="L138" s="62"/>
      <c r="M138" s="62"/>
    </row>
    <row r="139" spans="1:13" ht="16.5" customHeight="1">
      <c r="A139" s="61"/>
      <c r="B139" s="61"/>
      <c r="E139" s="214"/>
      <c r="G139" s="62"/>
      <c r="H139" s="62"/>
      <c r="I139" s="62"/>
      <c r="K139" s="62"/>
      <c r="L139" s="62"/>
      <c r="M139" s="62"/>
    </row>
    <row r="140" spans="1:13" ht="16.5" customHeight="1">
      <c r="A140" s="61"/>
      <c r="B140" s="61"/>
      <c r="E140" s="214"/>
      <c r="G140" s="62"/>
      <c r="H140" s="62"/>
      <c r="I140" s="62"/>
      <c r="K140" s="62"/>
      <c r="L140" s="62"/>
      <c r="M140" s="62"/>
    </row>
    <row r="141" spans="1:13" ht="23.45" customHeight="1">
      <c r="A141" s="61"/>
      <c r="B141" s="61"/>
      <c r="E141" s="214"/>
      <c r="G141" s="62"/>
      <c r="H141" s="62"/>
      <c r="I141" s="62"/>
      <c r="K141" s="62"/>
      <c r="L141" s="62"/>
      <c r="M141" s="62"/>
    </row>
    <row r="142" spans="1:13" ht="12.95" customHeight="1">
      <c r="A142" s="61"/>
      <c r="B142" s="61"/>
      <c r="E142" s="214"/>
      <c r="G142" s="62"/>
      <c r="H142" s="62"/>
      <c r="I142" s="62"/>
      <c r="K142" s="62"/>
      <c r="L142" s="62"/>
      <c r="M142" s="62"/>
    </row>
    <row r="143" spans="1:13" ht="21.95" customHeight="1">
      <c r="A143" s="64" t="str">
        <f>A49</f>
        <v>The accompanying notes from part of these consolidated and company financial statements.</v>
      </c>
      <c r="B143" s="64"/>
      <c r="C143" s="64"/>
      <c r="D143" s="64"/>
      <c r="E143" s="65"/>
      <c r="F143" s="64"/>
      <c r="G143" s="87"/>
      <c r="H143" s="87"/>
      <c r="I143" s="87"/>
      <c r="J143" s="87"/>
      <c r="K143" s="87"/>
      <c r="L143" s="87"/>
      <c r="M143" s="87"/>
    </row>
  </sheetData>
  <mergeCells count="13">
    <mergeCell ref="G55:I55"/>
    <mergeCell ref="K55:M55"/>
    <mergeCell ref="G6:I6"/>
    <mergeCell ref="K6:M6"/>
    <mergeCell ref="G7:I7"/>
    <mergeCell ref="K7:M7"/>
    <mergeCell ref="A47:M47"/>
    <mergeCell ref="G56:I56"/>
    <mergeCell ref="K56:M56"/>
    <mergeCell ref="G102:I102"/>
    <mergeCell ref="K102:M102"/>
    <mergeCell ref="G103:I103"/>
    <mergeCell ref="K103:M103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49" max="12" man="1"/>
    <brk id="9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4"/>
  <sheetViews>
    <sheetView zoomScale="140" zoomScaleNormal="140" zoomScaleSheetLayoutView="100" workbookViewId="0">
      <selection activeCell="D7" sqref="D7"/>
    </sheetView>
  </sheetViews>
  <sheetFormatPr defaultColWidth="9.42578125" defaultRowHeight="16.350000000000001" customHeight="1"/>
  <cols>
    <col min="1" max="3" width="1.42578125" style="26" customWidth="1"/>
    <col min="4" max="4" width="41.28515625" style="26" customWidth="1"/>
    <col min="5" max="5" width="4.5703125" style="26" customWidth="1"/>
    <col min="6" max="6" width="0.5703125" style="26" customWidth="1"/>
    <col min="7" max="7" width="10.5703125" style="1" customWidth="1"/>
    <col min="8" max="8" width="0.5703125" style="1" customWidth="1"/>
    <col min="9" max="9" width="10.5703125" style="1" customWidth="1"/>
    <col min="10" max="10" width="0.5703125" style="1" customWidth="1"/>
    <col min="11" max="11" width="10.5703125" style="1" customWidth="1"/>
    <col min="12" max="12" width="0.5703125" style="1" customWidth="1"/>
    <col min="13" max="13" width="10.5703125" style="1" customWidth="1"/>
    <col min="14" max="16384" width="9.42578125" style="26"/>
  </cols>
  <sheetData>
    <row r="1" spans="1:13" ht="16.350000000000001" customHeight="1">
      <c r="A1" s="2" t="s">
        <v>101</v>
      </c>
      <c r="E1" s="60"/>
    </row>
    <row r="2" spans="1:13" ht="16.350000000000001" customHeight="1">
      <c r="A2" s="2" t="s">
        <v>106</v>
      </c>
      <c r="E2" s="60"/>
    </row>
    <row r="3" spans="1:13" ht="16.350000000000001" customHeight="1">
      <c r="A3" s="3" t="s">
        <v>146</v>
      </c>
      <c r="B3" s="4"/>
      <c r="C3" s="4"/>
      <c r="D3" s="4"/>
      <c r="E3" s="22"/>
      <c r="F3" s="4"/>
      <c r="G3" s="5"/>
      <c r="H3" s="5"/>
      <c r="I3" s="5"/>
      <c r="J3" s="5"/>
      <c r="K3" s="5"/>
      <c r="L3" s="5"/>
      <c r="M3" s="5"/>
    </row>
    <row r="4" spans="1:13" ht="9.75" customHeight="1">
      <c r="E4" s="23"/>
      <c r="F4" s="2"/>
      <c r="G4" s="6"/>
      <c r="H4" s="6"/>
      <c r="I4" s="6"/>
      <c r="J4" s="6"/>
      <c r="K4" s="6"/>
      <c r="L4" s="6"/>
      <c r="M4" s="6"/>
    </row>
    <row r="5" spans="1:13" s="51" customFormat="1" ht="14.1" customHeight="1">
      <c r="A5" s="89"/>
      <c r="B5" s="50"/>
      <c r="C5" s="50"/>
      <c r="D5" s="50"/>
      <c r="E5" s="90"/>
      <c r="F5" s="50"/>
      <c r="G5" s="224" t="s">
        <v>42</v>
      </c>
      <c r="H5" s="224"/>
      <c r="I5" s="224"/>
      <c r="J5" s="91"/>
      <c r="K5" s="224" t="s">
        <v>61</v>
      </c>
      <c r="L5" s="224"/>
      <c r="M5" s="224"/>
    </row>
    <row r="6" spans="1:13" s="51" customFormat="1" ht="14.1" customHeight="1">
      <c r="A6" s="89"/>
      <c r="B6" s="50"/>
      <c r="C6" s="50"/>
      <c r="D6" s="50"/>
      <c r="E6" s="90"/>
      <c r="F6" s="50"/>
      <c r="G6" s="225" t="s">
        <v>43</v>
      </c>
      <c r="H6" s="225"/>
      <c r="I6" s="225"/>
      <c r="J6" s="91"/>
      <c r="K6" s="225" t="s">
        <v>43</v>
      </c>
      <c r="L6" s="225"/>
      <c r="M6" s="225"/>
    </row>
    <row r="7" spans="1:13" s="51" customFormat="1" ht="14.1" customHeight="1">
      <c r="E7" s="52"/>
      <c r="G7" s="91" t="s">
        <v>44</v>
      </c>
      <c r="H7" s="91"/>
      <c r="I7" s="91" t="s">
        <v>44</v>
      </c>
      <c r="J7" s="92"/>
      <c r="K7" s="91" t="s">
        <v>44</v>
      </c>
      <c r="L7" s="91"/>
      <c r="M7" s="91" t="s">
        <v>44</v>
      </c>
    </row>
    <row r="8" spans="1:13" s="51" customFormat="1" ht="14.1" customHeight="1">
      <c r="E8" s="93"/>
      <c r="F8" s="41"/>
      <c r="G8" s="91" t="s">
        <v>137</v>
      </c>
      <c r="H8" s="91"/>
      <c r="I8" s="91" t="s">
        <v>137</v>
      </c>
      <c r="J8" s="91"/>
      <c r="K8" s="91" t="s">
        <v>137</v>
      </c>
      <c r="L8" s="91"/>
      <c r="M8" s="91" t="s">
        <v>137</v>
      </c>
    </row>
    <row r="9" spans="1:13" s="51" customFormat="1" ht="14.1" customHeight="1">
      <c r="E9" s="52"/>
      <c r="G9" s="91" t="s">
        <v>139</v>
      </c>
      <c r="H9" s="91"/>
      <c r="I9" s="91" t="s">
        <v>109</v>
      </c>
      <c r="J9" s="41"/>
      <c r="K9" s="91" t="s">
        <v>139</v>
      </c>
      <c r="L9" s="91"/>
      <c r="M9" s="91" t="s">
        <v>109</v>
      </c>
    </row>
    <row r="10" spans="1:13" s="51" customFormat="1" ht="14.1" customHeight="1">
      <c r="E10" s="52"/>
      <c r="F10" s="41"/>
      <c r="G10" s="95" t="s">
        <v>1</v>
      </c>
      <c r="H10" s="91"/>
      <c r="I10" s="95" t="s">
        <v>1</v>
      </c>
      <c r="J10" s="96"/>
      <c r="K10" s="95" t="s">
        <v>1</v>
      </c>
      <c r="L10" s="91"/>
      <c r="M10" s="95" t="s">
        <v>1</v>
      </c>
    </row>
    <row r="11" spans="1:13" s="51" customFormat="1" ht="6" customHeight="1">
      <c r="E11" s="52"/>
      <c r="G11" s="30"/>
      <c r="H11" s="31"/>
      <c r="I11" s="34"/>
      <c r="J11" s="31"/>
      <c r="K11" s="30"/>
      <c r="L11" s="31"/>
      <c r="M11" s="34"/>
    </row>
    <row r="12" spans="1:13" s="51" customFormat="1" ht="14.1" customHeight="1">
      <c r="A12" s="51" t="s">
        <v>94</v>
      </c>
      <c r="E12" s="52"/>
      <c r="G12" s="30">
        <v>822444402</v>
      </c>
      <c r="H12" s="31"/>
      <c r="I12" s="34">
        <v>816811862</v>
      </c>
      <c r="J12" s="53"/>
      <c r="K12" s="58">
        <v>587026126</v>
      </c>
      <c r="L12" s="32"/>
      <c r="M12" s="40">
        <v>613906882</v>
      </c>
    </row>
    <row r="13" spans="1:13" s="51" customFormat="1" ht="14.1" customHeight="1">
      <c r="A13" s="51" t="s">
        <v>90</v>
      </c>
      <c r="E13" s="52"/>
      <c r="G13" s="33">
        <v>-503435603</v>
      </c>
      <c r="H13" s="31"/>
      <c r="I13" s="37">
        <v>-468355627</v>
      </c>
      <c r="J13" s="53"/>
      <c r="K13" s="33">
        <v>-406030343</v>
      </c>
      <c r="L13" s="32"/>
      <c r="M13" s="37">
        <v>-368493219</v>
      </c>
    </row>
    <row r="14" spans="1:13" s="51" customFormat="1" ht="6" customHeight="1">
      <c r="A14" s="89"/>
      <c r="B14" s="50"/>
      <c r="C14" s="50"/>
      <c r="D14" s="50"/>
      <c r="E14" s="90"/>
      <c r="F14" s="50"/>
      <c r="G14" s="36"/>
      <c r="H14" s="35"/>
      <c r="I14" s="31"/>
      <c r="J14" s="35"/>
      <c r="K14" s="36"/>
      <c r="L14" s="35"/>
      <c r="M14" s="31"/>
    </row>
    <row r="15" spans="1:13" s="51" customFormat="1" ht="14.1" customHeight="1">
      <c r="A15" s="41" t="s">
        <v>22</v>
      </c>
      <c r="E15" s="52"/>
      <c r="G15" s="36">
        <f>G12+G13</f>
        <v>319008799</v>
      </c>
      <c r="H15" s="31"/>
      <c r="I15" s="98">
        <f t="shared" ref="I15:M15" si="0">I12+I13</f>
        <v>348456235</v>
      </c>
      <c r="J15" s="36"/>
      <c r="K15" s="36">
        <f t="shared" si="0"/>
        <v>180995783</v>
      </c>
      <c r="L15" s="31"/>
      <c r="M15" s="98">
        <f t="shared" si="0"/>
        <v>245413663</v>
      </c>
    </row>
    <row r="16" spans="1:13" s="51" customFormat="1" ht="14.1" customHeight="1">
      <c r="A16" s="128" t="s">
        <v>197</v>
      </c>
      <c r="E16" s="52"/>
      <c r="G16" s="36">
        <v>2247636</v>
      </c>
      <c r="H16" s="31"/>
      <c r="I16" s="31">
        <v>-5093056</v>
      </c>
      <c r="J16" s="36"/>
      <c r="K16" s="36">
        <v>10253506</v>
      </c>
      <c r="L16" s="31"/>
      <c r="M16" s="31">
        <v>1389348</v>
      </c>
    </row>
    <row r="17" spans="1:13" s="51" customFormat="1" ht="14.1" customHeight="1">
      <c r="A17" s="51" t="s">
        <v>48</v>
      </c>
      <c r="E17" s="52"/>
      <c r="G17" s="30">
        <v>3082939</v>
      </c>
      <c r="H17" s="34"/>
      <c r="I17" s="34">
        <v>0</v>
      </c>
      <c r="J17" s="54"/>
      <c r="K17" s="43">
        <v>13794157</v>
      </c>
      <c r="L17" s="54"/>
      <c r="M17" s="35">
        <v>16402767</v>
      </c>
    </row>
    <row r="18" spans="1:13" s="51" customFormat="1" ht="14.1" customHeight="1">
      <c r="A18" s="51" t="s">
        <v>23</v>
      </c>
      <c r="E18" s="52"/>
      <c r="G18" s="30">
        <v>-52462693</v>
      </c>
      <c r="H18" s="34"/>
      <c r="I18" s="34">
        <v>-50514471</v>
      </c>
      <c r="J18" s="55"/>
      <c r="K18" s="30">
        <v>-38993824</v>
      </c>
      <c r="L18" s="55"/>
      <c r="M18" s="34">
        <v>-39390960</v>
      </c>
    </row>
    <row r="19" spans="1:13" s="51" customFormat="1" ht="14.1" customHeight="1">
      <c r="A19" s="51" t="s">
        <v>24</v>
      </c>
      <c r="E19" s="52"/>
      <c r="G19" s="30">
        <v>-107178606</v>
      </c>
      <c r="H19" s="34"/>
      <c r="I19" s="34">
        <v>-93017613</v>
      </c>
      <c r="J19" s="55"/>
      <c r="K19" s="30">
        <v>-76562411</v>
      </c>
      <c r="L19" s="55"/>
      <c r="M19" s="34">
        <v>-69054161</v>
      </c>
    </row>
    <row r="20" spans="1:13" s="51" customFormat="1" ht="14.1" customHeight="1">
      <c r="A20" s="51" t="s">
        <v>231</v>
      </c>
      <c r="E20" s="52"/>
      <c r="G20" s="30">
        <v>1356062</v>
      </c>
      <c r="H20" s="34"/>
      <c r="I20" s="34">
        <v>-8087182</v>
      </c>
      <c r="J20" s="34"/>
      <c r="K20" s="30">
        <v>1107685</v>
      </c>
      <c r="L20" s="34"/>
      <c r="M20" s="34">
        <v>-8114758</v>
      </c>
    </row>
    <row r="21" spans="1:13" s="51" customFormat="1" ht="14.1" customHeight="1">
      <c r="A21" s="51" t="s">
        <v>25</v>
      </c>
      <c r="E21" s="52"/>
      <c r="G21" s="33">
        <v>-2496275</v>
      </c>
      <c r="H21" s="31"/>
      <c r="I21" s="37">
        <v>-1754069</v>
      </c>
      <c r="J21" s="53"/>
      <c r="K21" s="59">
        <v>-2179300</v>
      </c>
      <c r="L21" s="53"/>
      <c r="M21" s="88">
        <v>-2194494</v>
      </c>
    </row>
    <row r="22" spans="1:13" s="51" customFormat="1" ht="6" customHeight="1">
      <c r="E22" s="52"/>
      <c r="G22" s="97"/>
      <c r="H22" s="31"/>
      <c r="I22" s="98"/>
      <c r="J22" s="31"/>
      <c r="K22" s="97"/>
      <c r="L22" s="31"/>
      <c r="M22" s="98"/>
    </row>
    <row r="23" spans="1:13" s="51" customFormat="1" ht="14.1" customHeight="1">
      <c r="A23" s="41" t="s">
        <v>29</v>
      </c>
      <c r="E23" s="52"/>
      <c r="G23" s="97">
        <f>SUM(G15:G21)</f>
        <v>163557862</v>
      </c>
      <c r="H23" s="31"/>
      <c r="I23" s="98">
        <f>SUM(I15:I21)</f>
        <v>189989844</v>
      </c>
      <c r="J23" s="31"/>
      <c r="K23" s="97">
        <f>SUM(K15:K21)</f>
        <v>88415596</v>
      </c>
      <c r="L23" s="31"/>
      <c r="M23" s="98">
        <f>SUM(M15:M21)</f>
        <v>144451405</v>
      </c>
    </row>
    <row r="24" spans="1:13" s="51" customFormat="1" ht="14.1" customHeight="1">
      <c r="A24" s="51" t="s">
        <v>26</v>
      </c>
      <c r="E24" s="52"/>
      <c r="G24" s="33">
        <v>-29866331</v>
      </c>
      <c r="H24" s="35"/>
      <c r="I24" s="37">
        <v>-37494279</v>
      </c>
      <c r="J24" s="54"/>
      <c r="K24" s="33">
        <v>-13162162</v>
      </c>
      <c r="L24" s="54"/>
      <c r="M24" s="37">
        <v>-27091670</v>
      </c>
    </row>
    <row r="25" spans="1:13" s="51" customFormat="1" ht="6" customHeight="1">
      <c r="E25" s="52"/>
      <c r="G25" s="43"/>
      <c r="H25" s="31"/>
      <c r="I25" s="35"/>
      <c r="J25" s="31"/>
      <c r="K25" s="43"/>
      <c r="L25" s="31"/>
      <c r="M25" s="35"/>
    </row>
    <row r="26" spans="1:13" s="50" customFormat="1" ht="14.1" customHeight="1">
      <c r="A26" s="130" t="s">
        <v>198</v>
      </c>
      <c r="E26" s="90"/>
      <c r="G26" s="97">
        <f>SUM(G22:G24)</f>
        <v>133691531</v>
      </c>
      <c r="H26" s="35"/>
      <c r="I26" s="98">
        <f>SUM(I22:I24)</f>
        <v>152495565</v>
      </c>
      <c r="J26" s="35"/>
      <c r="K26" s="97">
        <f>SUM(K22:K24)</f>
        <v>75253434</v>
      </c>
      <c r="L26" s="35"/>
      <c r="M26" s="98">
        <f>SUM(M22:M24)</f>
        <v>117359735</v>
      </c>
    </row>
    <row r="27" spans="1:13" s="51" customFormat="1" ht="14.1" customHeight="1">
      <c r="A27" s="128" t="s">
        <v>199</v>
      </c>
      <c r="B27" s="50"/>
      <c r="C27" s="50"/>
      <c r="D27" s="50"/>
      <c r="E27" s="90"/>
      <c r="F27" s="50"/>
      <c r="G27" s="38">
        <v>838747</v>
      </c>
      <c r="H27" s="35"/>
      <c r="I27" s="39">
        <v>-12071862</v>
      </c>
      <c r="J27" s="35"/>
      <c r="K27" s="38">
        <v>0</v>
      </c>
      <c r="L27" s="35"/>
      <c r="M27" s="39">
        <v>0</v>
      </c>
    </row>
    <row r="28" spans="1:13" s="51" customFormat="1" ht="4.9000000000000004" customHeight="1">
      <c r="A28" s="128"/>
      <c r="B28" s="50"/>
      <c r="C28" s="50"/>
      <c r="D28" s="50"/>
      <c r="E28" s="90"/>
      <c r="F28" s="50"/>
      <c r="G28" s="43"/>
      <c r="H28" s="35"/>
      <c r="I28" s="35"/>
      <c r="J28" s="35"/>
      <c r="K28" s="43"/>
      <c r="L28" s="35"/>
      <c r="M28" s="35"/>
    </row>
    <row r="29" spans="1:13" s="51" customFormat="1" ht="15" customHeight="1">
      <c r="A29" s="130" t="s">
        <v>66</v>
      </c>
      <c r="B29" s="50"/>
      <c r="C29" s="50"/>
      <c r="D29" s="50"/>
      <c r="E29" s="90"/>
      <c r="F29" s="50"/>
      <c r="G29" s="38">
        <f>SUM(G26:G27)</f>
        <v>134530278</v>
      </c>
      <c r="H29" s="35"/>
      <c r="I29" s="39">
        <f>SUM(I26:I27)</f>
        <v>140423703</v>
      </c>
      <c r="J29" s="35"/>
      <c r="K29" s="38">
        <f>SUM(K26:K27)</f>
        <v>75253434</v>
      </c>
      <c r="L29" s="35"/>
      <c r="M29" s="39">
        <f>SUM(M26:M28)</f>
        <v>117359735</v>
      </c>
    </row>
    <row r="30" spans="1:13" s="51" customFormat="1" ht="7.9" customHeight="1">
      <c r="A30" s="130"/>
      <c r="B30" s="50"/>
      <c r="C30" s="50"/>
      <c r="D30" s="50"/>
      <c r="E30" s="90"/>
      <c r="F30" s="50"/>
      <c r="G30" s="43"/>
      <c r="H30" s="35"/>
      <c r="I30" s="35"/>
      <c r="J30" s="35"/>
      <c r="K30" s="43"/>
      <c r="L30" s="35"/>
      <c r="M30" s="35"/>
    </row>
    <row r="31" spans="1:13" s="51" customFormat="1" ht="14.1" customHeight="1">
      <c r="A31" s="130" t="s">
        <v>200</v>
      </c>
      <c r="E31" s="52"/>
      <c r="G31" s="36"/>
      <c r="H31" s="31"/>
      <c r="I31" s="31"/>
      <c r="J31" s="31"/>
      <c r="K31" s="36"/>
      <c r="L31" s="31"/>
      <c r="M31" s="31"/>
    </row>
    <row r="32" spans="1:13" s="51" customFormat="1" ht="14.1" customHeight="1">
      <c r="A32" s="101" t="s">
        <v>91</v>
      </c>
      <c r="E32" s="52"/>
      <c r="G32" s="36"/>
      <c r="H32" s="31"/>
      <c r="I32" s="31"/>
      <c r="J32" s="31"/>
      <c r="K32" s="36"/>
      <c r="L32" s="31"/>
      <c r="M32" s="31"/>
    </row>
    <row r="33" spans="1:13" s="51" customFormat="1" ht="14.1" customHeight="1">
      <c r="B33" s="51" t="s">
        <v>55</v>
      </c>
      <c r="E33" s="90"/>
      <c r="F33" s="50"/>
      <c r="G33" s="33">
        <v>17387344</v>
      </c>
      <c r="H33" s="35"/>
      <c r="I33" s="37">
        <v>4587268</v>
      </c>
      <c r="J33" s="35"/>
      <c r="K33" s="33">
        <v>0</v>
      </c>
      <c r="L33" s="35"/>
      <c r="M33" s="37">
        <v>0</v>
      </c>
    </row>
    <row r="34" spans="1:13" s="51" customFormat="1" ht="6" customHeight="1">
      <c r="E34" s="90"/>
      <c r="F34" s="50"/>
      <c r="G34" s="30"/>
      <c r="H34" s="35"/>
      <c r="I34" s="34"/>
      <c r="J34" s="35"/>
      <c r="K34" s="43"/>
      <c r="L34" s="35"/>
      <c r="M34" s="35"/>
    </row>
    <row r="35" spans="1:13" s="51" customFormat="1" ht="14.1" customHeight="1">
      <c r="B35" s="51" t="s">
        <v>56</v>
      </c>
      <c r="E35" s="90"/>
      <c r="F35" s="50"/>
      <c r="G35" s="36"/>
      <c r="H35" s="35"/>
      <c r="I35" s="31"/>
      <c r="J35" s="35"/>
      <c r="K35" s="36"/>
      <c r="L35" s="35"/>
      <c r="M35" s="31"/>
    </row>
    <row r="36" spans="1:13" s="51" customFormat="1" ht="14.1" customHeight="1">
      <c r="C36" s="51" t="s">
        <v>54</v>
      </c>
      <c r="E36" s="90"/>
      <c r="F36" s="50"/>
      <c r="G36" s="38">
        <f>SUM(G33:G35)</f>
        <v>17387344</v>
      </c>
      <c r="H36" s="35"/>
      <c r="I36" s="39">
        <f>SUM(I33:I35)</f>
        <v>4587268</v>
      </c>
      <c r="J36" s="35"/>
      <c r="K36" s="38">
        <f>SUM(K33:K35)</f>
        <v>0</v>
      </c>
      <c r="L36" s="35"/>
      <c r="M36" s="39">
        <f>SUM(M33:M35)</f>
        <v>0</v>
      </c>
    </row>
    <row r="37" spans="1:13" s="51" customFormat="1" ht="6" customHeight="1">
      <c r="E37" s="90"/>
      <c r="F37" s="50"/>
      <c r="G37" s="43"/>
      <c r="H37" s="35"/>
      <c r="I37" s="35"/>
      <c r="J37" s="35"/>
      <c r="K37" s="43"/>
      <c r="L37" s="35"/>
      <c r="M37" s="35"/>
    </row>
    <row r="38" spans="1:13" s="51" customFormat="1" ht="14.1" customHeight="1">
      <c r="A38" s="41" t="s">
        <v>124</v>
      </c>
      <c r="B38" s="41"/>
      <c r="C38" s="41"/>
      <c r="D38" s="41"/>
      <c r="E38" s="90"/>
      <c r="F38" s="50"/>
      <c r="G38" s="38">
        <f>G36</f>
        <v>17387344</v>
      </c>
      <c r="H38" s="35"/>
      <c r="I38" s="39">
        <f>I36</f>
        <v>4587268</v>
      </c>
      <c r="J38" s="35"/>
      <c r="K38" s="38">
        <f>K36</f>
        <v>0</v>
      </c>
      <c r="L38" s="35"/>
      <c r="M38" s="39">
        <f>M36</f>
        <v>0</v>
      </c>
    </row>
    <row r="39" spans="1:13" s="51" customFormat="1" ht="6" customHeight="1">
      <c r="A39" s="41"/>
      <c r="B39" s="41"/>
      <c r="C39" s="41"/>
      <c r="D39" s="41"/>
      <c r="E39" s="90"/>
      <c r="F39" s="50"/>
      <c r="G39" s="36"/>
      <c r="H39" s="35"/>
      <c r="I39" s="31"/>
      <c r="J39" s="35"/>
      <c r="K39" s="36"/>
      <c r="L39" s="35"/>
      <c r="M39" s="31"/>
    </row>
    <row r="40" spans="1:13" s="51" customFormat="1" ht="14.1" customHeight="1" thickBot="1">
      <c r="A40" s="41" t="s">
        <v>67</v>
      </c>
      <c r="E40" s="90"/>
      <c r="F40" s="50"/>
      <c r="G40" s="46">
        <f>SUM(G29,G38)</f>
        <v>151917622</v>
      </c>
      <c r="H40" s="35"/>
      <c r="I40" s="47">
        <f>SUM(I29,I38)</f>
        <v>145010971</v>
      </c>
      <c r="J40" s="35"/>
      <c r="K40" s="46">
        <f>SUM(K29,K38)</f>
        <v>75253434</v>
      </c>
      <c r="L40" s="35"/>
      <c r="M40" s="47">
        <f>SUM(M29,M38)</f>
        <v>117359735</v>
      </c>
    </row>
    <row r="41" spans="1:13" s="51" customFormat="1" ht="6" customHeight="1" thickTop="1">
      <c r="A41" s="89"/>
      <c r="B41" s="50"/>
      <c r="C41" s="50"/>
      <c r="D41" s="50"/>
      <c r="E41" s="90"/>
      <c r="F41" s="50"/>
      <c r="G41" s="36"/>
      <c r="H41" s="35"/>
      <c r="I41" s="31"/>
      <c r="J41" s="35"/>
      <c r="K41" s="36"/>
      <c r="L41" s="35"/>
      <c r="M41" s="31"/>
    </row>
    <row r="42" spans="1:13" s="51" customFormat="1" ht="14.1" customHeight="1">
      <c r="A42" s="89" t="s">
        <v>57</v>
      </c>
      <c r="B42" s="50"/>
      <c r="C42" s="50"/>
      <c r="D42" s="50"/>
      <c r="E42" s="90"/>
      <c r="F42" s="50"/>
      <c r="G42" s="36"/>
      <c r="H42" s="35"/>
      <c r="I42" s="31"/>
      <c r="J42" s="35"/>
      <c r="K42" s="36"/>
      <c r="L42" s="35"/>
      <c r="M42" s="31"/>
    </row>
    <row r="43" spans="1:13" s="51" customFormat="1" ht="14.1" customHeight="1">
      <c r="A43" s="51" t="s">
        <v>58</v>
      </c>
      <c r="E43" s="90"/>
      <c r="F43" s="50"/>
      <c r="G43" s="36">
        <f>G29-G44</f>
        <v>133598115</v>
      </c>
      <c r="H43" s="35"/>
      <c r="I43" s="31">
        <f>I29-I44</f>
        <v>140945789</v>
      </c>
      <c r="J43" s="35"/>
      <c r="K43" s="36">
        <f>K26-K44</f>
        <v>75253434</v>
      </c>
      <c r="L43" s="35"/>
      <c r="M43" s="31">
        <f>M26-M44</f>
        <v>117359735</v>
      </c>
    </row>
    <row r="44" spans="1:13" s="51" customFormat="1" ht="14.1" customHeight="1">
      <c r="A44" s="51" t="s">
        <v>59</v>
      </c>
      <c r="E44" s="90"/>
      <c r="F44" s="50"/>
      <c r="G44" s="38">
        <v>932163</v>
      </c>
      <c r="H44" s="35"/>
      <c r="I44" s="39">
        <v>-522086</v>
      </c>
      <c r="J44" s="35"/>
      <c r="K44" s="38">
        <v>0</v>
      </c>
      <c r="L44" s="35"/>
      <c r="M44" s="39">
        <v>0</v>
      </c>
    </row>
    <row r="45" spans="1:13" s="51" customFormat="1" ht="6" customHeight="1">
      <c r="A45" s="89"/>
      <c r="B45" s="50"/>
      <c r="C45" s="50"/>
      <c r="D45" s="50"/>
      <c r="E45" s="90"/>
      <c r="F45" s="50"/>
      <c r="G45" s="36"/>
      <c r="H45" s="35"/>
      <c r="I45" s="31"/>
      <c r="J45" s="35"/>
      <c r="K45" s="36"/>
      <c r="L45" s="35"/>
      <c r="M45" s="31"/>
    </row>
    <row r="46" spans="1:13" s="51" customFormat="1" ht="14.1" customHeight="1" thickBot="1">
      <c r="A46" s="89"/>
      <c r="B46" s="50"/>
      <c r="C46" s="50"/>
      <c r="D46" s="50"/>
      <c r="E46" s="90"/>
      <c r="F46" s="50"/>
      <c r="G46" s="46">
        <f>SUM(G43:G45)</f>
        <v>134530278</v>
      </c>
      <c r="H46" s="35"/>
      <c r="I46" s="47">
        <f>SUM(I43:I45)</f>
        <v>140423703</v>
      </c>
      <c r="J46" s="35"/>
      <c r="K46" s="46">
        <f>K26</f>
        <v>75253434</v>
      </c>
      <c r="L46" s="35"/>
      <c r="M46" s="47">
        <f>M26</f>
        <v>117359735</v>
      </c>
    </row>
    <row r="47" spans="1:13" s="51" customFormat="1" ht="6" customHeight="1" thickTop="1">
      <c r="A47" s="89"/>
      <c r="B47" s="50"/>
      <c r="C47" s="50"/>
      <c r="D47" s="50"/>
      <c r="E47" s="90"/>
      <c r="F47" s="50"/>
      <c r="G47" s="36"/>
      <c r="H47" s="35"/>
      <c r="I47" s="31"/>
      <c r="J47" s="35"/>
      <c r="K47" s="36"/>
      <c r="L47" s="35"/>
      <c r="M47" s="31"/>
    </row>
    <row r="48" spans="1:13" s="51" customFormat="1" ht="14.1" customHeight="1">
      <c r="A48" s="89" t="s">
        <v>60</v>
      </c>
      <c r="B48" s="50"/>
      <c r="C48" s="50"/>
      <c r="D48" s="50"/>
      <c r="E48" s="90"/>
      <c r="F48" s="50"/>
      <c r="G48" s="36"/>
      <c r="H48" s="35"/>
      <c r="I48" s="31"/>
      <c r="J48" s="35"/>
      <c r="K48" s="36"/>
      <c r="L48" s="35"/>
      <c r="M48" s="31"/>
    </row>
    <row r="49" spans="1:13" s="51" customFormat="1" ht="14.1" customHeight="1">
      <c r="A49" s="128" t="s">
        <v>58</v>
      </c>
      <c r="B49" s="128"/>
      <c r="E49" s="90"/>
      <c r="F49" s="50"/>
      <c r="G49" s="36"/>
      <c r="H49" s="35"/>
      <c r="K49" s="36"/>
    </row>
    <row r="50" spans="1:13" s="51" customFormat="1" ht="14.1" customHeight="1">
      <c r="A50" s="128"/>
      <c r="B50" s="128" t="s">
        <v>201</v>
      </c>
      <c r="E50" s="90"/>
      <c r="F50" s="50"/>
      <c r="G50" s="36">
        <v>149495064</v>
      </c>
      <c r="H50" s="35"/>
      <c r="I50" s="31">
        <f>I40-I52-I51</f>
        <v>157632890</v>
      </c>
      <c r="J50" s="35"/>
      <c r="K50" s="36">
        <f>K40-K52</f>
        <v>75253434</v>
      </c>
      <c r="L50" s="35"/>
      <c r="M50" s="31">
        <f>M40-M52</f>
        <v>117359735</v>
      </c>
    </row>
    <row r="51" spans="1:13" s="51" customFormat="1" ht="14.1" customHeight="1">
      <c r="A51" s="128"/>
      <c r="B51" s="128" t="s">
        <v>202</v>
      </c>
      <c r="E51" s="90"/>
      <c r="F51" s="50"/>
      <c r="G51" s="36">
        <v>838747</v>
      </c>
      <c r="H51" s="35"/>
      <c r="I51" s="31">
        <v>-12071862</v>
      </c>
      <c r="J51" s="35"/>
      <c r="K51" s="36">
        <v>0</v>
      </c>
      <c r="L51" s="35"/>
      <c r="M51" s="31">
        <v>0</v>
      </c>
    </row>
    <row r="52" spans="1:13" s="51" customFormat="1" ht="14.1" customHeight="1">
      <c r="A52" s="128" t="s">
        <v>59</v>
      </c>
      <c r="B52" s="128"/>
      <c r="E52" s="90"/>
      <c r="F52" s="50"/>
      <c r="G52" s="38">
        <v>1583811</v>
      </c>
      <c r="H52" s="35"/>
      <c r="I52" s="39">
        <f>I44-27971</f>
        <v>-550057</v>
      </c>
      <c r="J52" s="35"/>
      <c r="K52" s="38">
        <v>0</v>
      </c>
      <c r="L52" s="35"/>
      <c r="M52" s="39">
        <v>0</v>
      </c>
    </row>
    <row r="53" spans="1:13" s="51" customFormat="1" ht="6" customHeight="1">
      <c r="A53" s="89"/>
      <c r="B53" s="50"/>
      <c r="C53" s="50"/>
      <c r="D53" s="50"/>
      <c r="E53" s="90"/>
      <c r="F53" s="50"/>
      <c r="G53" s="36"/>
      <c r="H53" s="35"/>
      <c r="I53" s="31"/>
      <c r="J53" s="35"/>
      <c r="K53" s="36"/>
      <c r="L53" s="35"/>
      <c r="M53" s="31"/>
    </row>
    <row r="54" spans="1:13" s="51" customFormat="1" ht="14.1" customHeight="1" thickBot="1">
      <c r="A54" s="89"/>
      <c r="B54" s="50"/>
      <c r="C54" s="50"/>
      <c r="D54" s="50"/>
      <c r="E54" s="90"/>
      <c r="F54" s="50"/>
      <c r="G54" s="46">
        <f>SUM(G49:G53)</f>
        <v>151917622</v>
      </c>
      <c r="H54" s="35"/>
      <c r="I54" s="47">
        <f>SUM(I50:I53)</f>
        <v>145010971</v>
      </c>
      <c r="J54" s="35"/>
      <c r="K54" s="46">
        <f>SUM(K50:K53)</f>
        <v>75253434</v>
      </c>
      <c r="L54" s="35"/>
      <c r="M54" s="47">
        <f>SUM(M50:M53)</f>
        <v>117359735</v>
      </c>
    </row>
    <row r="55" spans="1:13" s="51" customFormat="1" ht="14.1" customHeight="1" thickTop="1">
      <c r="A55" s="89"/>
      <c r="B55" s="50"/>
      <c r="C55" s="50"/>
      <c r="D55" s="50"/>
      <c r="E55" s="90"/>
      <c r="F55" s="50"/>
      <c r="G55" s="36"/>
      <c r="H55" s="35"/>
      <c r="I55" s="31"/>
      <c r="J55" s="35"/>
      <c r="K55" s="36"/>
      <c r="L55" s="35"/>
      <c r="M55" s="31"/>
    </row>
    <row r="56" spans="1:13" s="51" customFormat="1" ht="14.1" customHeight="1">
      <c r="A56" s="130" t="s">
        <v>203</v>
      </c>
      <c r="B56" s="50"/>
      <c r="C56" s="50"/>
      <c r="D56" s="50"/>
      <c r="E56" s="90"/>
      <c r="F56" s="50"/>
      <c r="G56" s="36"/>
      <c r="H56" s="35"/>
      <c r="I56" s="31"/>
      <c r="J56" s="35"/>
      <c r="K56" s="36"/>
      <c r="L56" s="35"/>
      <c r="M56" s="31"/>
    </row>
    <row r="57" spans="1:13" s="51" customFormat="1" ht="6" customHeight="1">
      <c r="A57" s="89"/>
      <c r="B57" s="50"/>
      <c r="C57" s="50"/>
      <c r="D57" s="50"/>
      <c r="E57" s="90"/>
      <c r="F57" s="50"/>
      <c r="G57" s="36"/>
      <c r="H57" s="35"/>
      <c r="I57" s="31"/>
      <c r="J57" s="35"/>
      <c r="K57" s="36"/>
      <c r="L57" s="35"/>
      <c r="M57" s="31"/>
    </row>
    <row r="58" spans="1:13" s="51" customFormat="1" ht="14.1" customHeight="1">
      <c r="A58" s="128" t="s">
        <v>204</v>
      </c>
      <c r="B58" s="128"/>
      <c r="C58" s="128"/>
      <c r="D58" s="128"/>
      <c r="E58" s="90"/>
      <c r="F58" s="50"/>
      <c r="G58" s="102"/>
      <c r="H58" s="103"/>
      <c r="I58" s="103"/>
      <c r="J58" s="103"/>
      <c r="K58" s="102"/>
      <c r="L58" s="103"/>
      <c r="M58" s="103"/>
    </row>
    <row r="59" spans="1:13" s="51" customFormat="1" ht="14.1" customHeight="1">
      <c r="A59" s="128"/>
      <c r="B59" s="128" t="s">
        <v>201</v>
      </c>
      <c r="C59" s="128"/>
      <c r="D59" s="128"/>
      <c r="E59" s="90"/>
      <c r="F59" s="50"/>
      <c r="G59" s="180">
        <f>ROUND((G26-G44)/2000000000,3)</f>
        <v>6.6000000000000003E-2</v>
      </c>
      <c r="H59" s="217"/>
      <c r="I59" s="217">
        <f>ROUND((I26-I44)/2000000000,3)</f>
        <v>7.6999999999999999E-2</v>
      </c>
      <c r="J59" s="181"/>
      <c r="K59" s="180">
        <f>ROUND((K26-K44)/2000000000,3)</f>
        <v>3.7999999999999999E-2</v>
      </c>
      <c r="L59" s="217"/>
      <c r="M59" s="217">
        <f>ROUND((M26-M44)/2000000000,3)</f>
        <v>5.8999999999999997E-2</v>
      </c>
    </row>
    <row r="60" spans="1:13" s="51" customFormat="1" ht="14.1" customHeight="1">
      <c r="A60" s="128"/>
      <c r="B60" s="128" t="s">
        <v>202</v>
      </c>
      <c r="C60" s="128"/>
      <c r="D60" s="128"/>
      <c r="E60" s="90"/>
      <c r="F60" s="50"/>
      <c r="G60" s="182">
        <f>ROUND(G27/2000000000,3)</f>
        <v>0</v>
      </c>
      <c r="H60" s="217"/>
      <c r="I60" s="218">
        <f>ROUND(I27/2000000000,3)</f>
        <v>-6.0000000000000001E-3</v>
      </c>
      <c r="J60" s="181"/>
      <c r="K60" s="182">
        <f>ROUND(K27/2000000000,3)</f>
        <v>0</v>
      </c>
      <c r="L60" s="217"/>
      <c r="M60" s="218">
        <f>ROUND(M27/2000000000,3)</f>
        <v>0</v>
      </c>
    </row>
    <row r="61" spans="1:13" s="51" customFormat="1" ht="6" customHeight="1">
      <c r="A61" s="89"/>
      <c r="B61" s="50"/>
      <c r="C61" s="50"/>
      <c r="D61" s="50"/>
      <c r="E61" s="90"/>
      <c r="F61" s="50"/>
      <c r="G61" s="43"/>
      <c r="H61" s="35"/>
      <c r="I61" s="35"/>
      <c r="J61" s="35"/>
      <c r="K61" s="43"/>
      <c r="L61" s="35"/>
      <c r="M61" s="35"/>
    </row>
    <row r="62" spans="1:13" s="51" customFormat="1" ht="14.1" customHeight="1" thickBot="1">
      <c r="A62" s="128"/>
      <c r="B62" s="128" t="s">
        <v>205</v>
      </c>
      <c r="C62" s="128"/>
      <c r="D62" s="128"/>
      <c r="E62" s="90"/>
      <c r="F62" s="50"/>
      <c r="G62" s="211">
        <f>SUM(G59:G60)</f>
        <v>6.6000000000000003E-2</v>
      </c>
      <c r="H62" s="103"/>
      <c r="I62" s="212">
        <f>SUM(I59:I60)</f>
        <v>7.0999999999999994E-2</v>
      </c>
      <c r="J62" s="103"/>
      <c r="K62" s="211">
        <f>SUM(K59:K60)</f>
        <v>3.7999999999999999E-2</v>
      </c>
      <c r="L62" s="200"/>
      <c r="M62" s="212">
        <f>SUM(M59:M60)</f>
        <v>5.8999999999999997E-2</v>
      </c>
    </row>
    <row r="63" spans="1:13" s="51" customFormat="1" ht="6.75" customHeight="1" thickTop="1">
      <c r="A63" s="128"/>
      <c r="B63" s="128"/>
      <c r="C63" s="128"/>
      <c r="D63" s="128"/>
      <c r="E63" s="90"/>
      <c r="F63" s="50"/>
      <c r="G63" s="200"/>
      <c r="H63" s="103"/>
      <c r="I63" s="200"/>
      <c r="J63" s="103"/>
      <c r="K63" s="200"/>
      <c r="L63" s="200"/>
      <c r="M63" s="200"/>
    </row>
    <row r="64" spans="1:13" ht="21.95" customHeight="1">
      <c r="A64" s="4" t="s">
        <v>65</v>
      </c>
      <c r="B64" s="4"/>
      <c r="C64" s="4"/>
      <c r="D64" s="4"/>
      <c r="E64" s="4"/>
      <c r="F64" s="4"/>
      <c r="G64" s="5"/>
      <c r="H64" s="5"/>
      <c r="I64" s="5"/>
      <c r="J64" s="5"/>
      <c r="K64" s="5"/>
      <c r="L64" s="5"/>
      <c r="M64" s="5"/>
    </row>
  </sheetData>
  <mergeCells count="4">
    <mergeCell ref="G5:I5"/>
    <mergeCell ref="K5:M5"/>
    <mergeCell ref="G6:I6"/>
    <mergeCell ref="K6:M6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64"/>
  <sheetViews>
    <sheetView zoomScale="130" zoomScaleNormal="130" zoomScaleSheetLayoutView="100" workbookViewId="0">
      <selection activeCell="O63" sqref="O63"/>
    </sheetView>
  </sheetViews>
  <sheetFormatPr defaultColWidth="9.42578125" defaultRowHeight="12"/>
  <cols>
    <col min="1" max="3" width="1.42578125" style="26" customWidth="1"/>
    <col min="4" max="4" width="36.7109375" style="26" customWidth="1"/>
    <col min="5" max="5" width="4.5703125" style="26" customWidth="1"/>
    <col min="6" max="6" width="0.5703125" style="26" customWidth="1"/>
    <col min="7" max="7" width="11.7109375" style="1" customWidth="1"/>
    <col min="8" max="8" width="0.5703125" style="1" customWidth="1"/>
    <col min="9" max="9" width="11.7109375" style="1" customWidth="1"/>
    <col min="10" max="10" width="0.5703125" style="1" customWidth="1"/>
    <col min="11" max="11" width="11.7109375" style="1" customWidth="1"/>
    <col min="12" max="12" width="0.5703125" style="1" customWidth="1"/>
    <col min="13" max="13" width="11.7109375" style="1" customWidth="1"/>
    <col min="14" max="14" width="10.28515625" style="26" bestFit="1" customWidth="1"/>
    <col min="15" max="16384" width="9.42578125" style="26"/>
  </cols>
  <sheetData>
    <row r="1" spans="1:14" ht="16.350000000000001" customHeight="1">
      <c r="A1" s="2" t="s">
        <v>101</v>
      </c>
      <c r="E1" s="60"/>
    </row>
    <row r="2" spans="1:14" ht="16.350000000000001" customHeight="1">
      <c r="A2" s="2" t="s">
        <v>106</v>
      </c>
      <c r="E2" s="60"/>
    </row>
    <row r="3" spans="1:14" ht="16.350000000000001" customHeight="1">
      <c r="A3" s="3" t="s">
        <v>145</v>
      </c>
      <c r="B3" s="4"/>
      <c r="C3" s="4"/>
      <c r="D3" s="4"/>
      <c r="E3" s="22"/>
      <c r="F3" s="4"/>
      <c r="G3" s="5"/>
      <c r="H3" s="5"/>
      <c r="I3" s="5"/>
      <c r="J3" s="5"/>
      <c r="K3" s="5"/>
      <c r="L3" s="5"/>
      <c r="M3" s="5"/>
    </row>
    <row r="4" spans="1:14" ht="14.1" customHeight="1">
      <c r="E4" s="23"/>
      <c r="F4" s="2"/>
      <c r="G4" s="6"/>
      <c r="H4" s="6"/>
      <c r="I4" s="6"/>
      <c r="J4" s="6"/>
      <c r="K4" s="6"/>
      <c r="L4" s="6"/>
      <c r="M4" s="6"/>
    </row>
    <row r="5" spans="1:14" s="51" customFormat="1" ht="14.1" customHeight="1">
      <c r="A5" s="89"/>
      <c r="B5" s="50"/>
      <c r="C5" s="50"/>
      <c r="D5" s="50"/>
      <c r="E5" s="90"/>
      <c r="F5" s="50"/>
      <c r="G5" s="224" t="s">
        <v>42</v>
      </c>
      <c r="H5" s="224"/>
      <c r="I5" s="224"/>
      <c r="J5" s="91"/>
      <c r="K5" s="224" t="s">
        <v>61</v>
      </c>
      <c r="L5" s="224"/>
      <c r="M5" s="224"/>
    </row>
    <row r="6" spans="1:14" s="51" customFormat="1" ht="14.1" customHeight="1">
      <c r="A6" s="89"/>
      <c r="B6" s="50"/>
      <c r="C6" s="50"/>
      <c r="D6" s="50"/>
      <c r="E6" s="90"/>
      <c r="F6" s="50"/>
      <c r="G6" s="225" t="s">
        <v>43</v>
      </c>
      <c r="H6" s="225"/>
      <c r="I6" s="225"/>
      <c r="J6" s="91"/>
      <c r="K6" s="225" t="s">
        <v>43</v>
      </c>
      <c r="L6" s="225"/>
      <c r="M6" s="225"/>
    </row>
    <row r="7" spans="1:14" s="51" customFormat="1" ht="14.1" customHeight="1">
      <c r="E7" s="52"/>
      <c r="G7" s="91" t="s">
        <v>44</v>
      </c>
      <c r="H7" s="91"/>
      <c r="I7" s="91" t="s">
        <v>44</v>
      </c>
      <c r="J7" s="92"/>
      <c r="K7" s="91" t="s">
        <v>44</v>
      </c>
      <c r="L7" s="91"/>
      <c r="M7" s="91" t="s">
        <v>44</v>
      </c>
    </row>
    <row r="8" spans="1:14" s="51" customFormat="1" ht="14.1" customHeight="1">
      <c r="E8" s="93"/>
      <c r="F8" s="41"/>
      <c r="G8" s="91" t="s">
        <v>137</v>
      </c>
      <c r="H8" s="91"/>
      <c r="I8" s="91" t="s">
        <v>137</v>
      </c>
      <c r="J8" s="91"/>
      <c r="K8" s="91" t="s">
        <v>137</v>
      </c>
      <c r="L8" s="91"/>
      <c r="M8" s="91" t="s">
        <v>137</v>
      </c>
    </row>
    <row r="9" spans="1:14" s="51" customFormat="1" ht="14.1" customHeight="1">
      <c r="E9" s="52"/>
      <c r="G9" s="91" t="s">
        <v>139</v>
      </c>
      <c r="H9" s="91"/>
      <c r="I9" s="91" t="s">
        <v>109</v>
      </c>
      <c r="J9" s="41"/>
      <c r="K9" s="91" t="s">
        <v>139</v>
      </c>
      <c r="L9" s="91"/>
      <c r="M9" s="91" t="s">
        <v>109</v>
      </c>
    </row>
    <row r="10" spans="1:14" s="51" customFormat="1" ht="14.1" customHeight="1">
      <c r="E10" s="94" t="s">
        <v>0</v>
      </c>
      <c r="F10" s="41"/>
      <c r="G10" s="95" t="s">
        <v>1</v>
      </c>
      <c r="H10" s="91"/>
      <c r="I10" s="95" t="s">
        <v>1</v>
      </c>
      <c r="J10" s="96"/>
      <c r="K10" s="95" t="s">
        <v>1</v>
      </c>
      <c r="L10" s="91"/>
      <c r="M10" s="95" t="s">
        <v>1</v>
      </c>
    </row>
    <row r="11" spans="1:14" s="51" customFormat="1" ht="6" customHeight="1">
      <c r="E11" s="52"/>
      <c r="G11" s="30"/>
      <c r="H11" s="31"/>
      <c r="I11" s="34"/>
      <c r="J11" s="31"/>
      <c r="K11" s="30"/>
      <c r="L11" s="31"/>
      <c r="M11" s="34"/>
    </row>
    <row r="12" spans="1:14" s="51" customFormat="1" ht="14.1" customHeight="1">
      <c r="A12" s="51" t="s">
        <v>94</v>
      </c>
      <c r="E12" s="52"/>
      <c r="G12" s="30">
        <v>2455735308</v>
      </c>
      <c r="H12" s="31"/>
      <c r="I12" s="34">
        <v>2304783675</v>
      </c>
      <c r="J12" s="53"/>
      <c r="K12" s="30">
        <v>1794614847</v>
      </c>
      <c r="L12" s="32"/>
      <c r="M12" s="34">
        <v>1681012391</v>
      </c>
    </row>
    <row r="13" spans="1:14" s="51" customFormat="1" ht="14.1" customHeight="1">
      <c r="A13" s="51" t="s">
        <v>90</v>
      </c>
      <c r="E13" s="52"/>
      <c r="G13" s="33">
        <v>-1492849721</v>
      </c>
      <c r="H13" s="31"/>
      <c r="I13" s="37">
        <v>-1309016261</v>
      </c>
      <c r="J13" s="53"/>
      <c r="K13" s="33">
        <v>-1177432718</v>
      </c>
      <c r="L13" s="32"/>
      <c r="M13" s="37">
        <v>-1016346795</v>
      </c>
    </row>
    <row r="14" spans="1:14" s="51" customFormat="1" ht="6" customHeight="1">
      <c r="A14" s="89"/>
      <c r="B14" s="50"/>
      <c r="C14" s="50"/>
      <c r="D14" s="50"/>
      <c r="E14" s="90"/>
      <c r="F14" s="50"/>
      <c r="G14" s="36"/>
      <c r="H14" s="35"/>
      <c r="I14" s="31"/>
      <c r="J14" s="35"/>
      <c r="K14" s="36"/>
      <c r="L14" s="35"/>
      <c r="M14" s="31"/>
    </row>
    <row r="15" spans="1:14" s="51" customFormat="1" ht="14.1" customHeight="1">
      <c r="A15" s="41" t="s">
        <v>22</v>
      </c>
      <c r="E15" s="52"/>
      <c r="G15" s="36">
        <f>G12+G13</f>
        <v>962885587</v>
      </c>
      <c r="H15" s="31"/>
      <c r="I15" s="31">
        <f>I12+I13</f>
        <v>995767414</v>
      </c>
      <c r="J15" s="31"/>
      <c r="K15" s="36">
        <f>K12+K13</f>
        <v>617182129</v>
      </c>
      <c r="L15" s="31"/>
      <c r="M15" s="31">
        <f>M12+M13</f>
        <v>664665596</v>
      </c>
    </row>
    <row r="16" spans="1:14" s="51" customFormat="1" ht="14.1" customHeight="1">
      <c r="A16" s="128" t="s">
        <v>197</v>
      </c>
      <c r="E16" s="52"/>
      <c r="G16" s="36">
        <v>1441883</v>
      </c>
      <c r="H16" s="31"/>
      <c r="I16" s="31">
        <v>-869570</v>
      </c>
      <c r="J16" s="31"/>
      <c r="K16" s="36">
        <v>19696516</v>
      </c>
      <c r="L16" s="31"/>
      <c r="M16" s="31">
        <v>6144630</v>
      </c>
      <c r="N16" s="201"/>
    </row>
    <row r="17" spans="1:14" s="51" customFormat="1" ht="14.1" customHeight="1">
      <c r="A17" s="51" t="s">
        <v>48</v>
      </c>
      <c r="E17" s="52"/>
      <c r="G17" s="30">
        <v>4893359</v>
      </c>
      <c r="H17" s="34"/>
      <c r="I17" s="34">
        <v>5137241</v>
      </c>
      <c r="J17" s="54"/>
      <c r="K17" s="30">
        <v>43807134</v>
      </c>
      <c r="L17" s="54"/>
      <c r="M17" s="34">
        <v>49773329</v>
      </c>
      <c r="N17" s="53"/>
    </row>
    <row r="18" spans="1:14" s="51" customFormat="1" ht="14.1" customHeight="1">
      <c r="A18" s="51" t="s">
        <v>23</v>
      </c>
      <c r="E18" s="52"/>
      <c r="G18" s="30">
        <v>-156885667</v>
      </c>
      <c r="H18" s="34"/>
      <c r="I18" s="34">
        <v>-135920524</v>
      </c>
      <c r="J18" s="55"/>
      <c r="K18" s="30">
        <v>-119689003</v>
      </c>
      <c r="L18" s="55"/>
      <c r="M18" s="34">
        <v>-101614307</v>
      </c>
    </row>
    <row r="19" spans="1:14" s="51" customFormat="1" ht="14.1" customHeight="1">
      <c r="A19" s="51" t="s">
        <v>24</v>
      </c>
      <c r="E19" s="52"/>
      <c r="G19" s="30">
        <v>-327199543</v>
      </c>
      <c r="H19" s="34"/>
      <c r="I19" s="34">
        <v>-297251096</v>
      </c>
      <c r="J19" s="55"/>
      <c r="K19" s="30">
        <v>-229345227</v>
      </c>
      <c r="L19" s="55"/>
      <c r="M19" s="34">
        <v>-211029444</v>
      </c>
    </row>
    <row r="20" spans="1:14" s="51" customFormat="1" ht="14.1" customHeight="1">
      <c r="A20" s="51" t="s">
        <v>130</v>
      </c>
      <c r="E20" s="52"/>
      <c r="G20" s="30">
        <v>-9372393</v>
      </c>
      <c r="H20" s="34"/>
      <c r="I20" s="34">
        <v>-12633224</v>
      </c>
      <c r="J20" s="34"/>
      <c r="K20" s="30">
        <v>-7794332</v>
      </c>
      <c r="L20" s="34"/>
      <c r="M20" s="34">
        <v>-12627871</v>
      </c>
    </row>
    <row r="21" spans="1:14" s="51" customFormat="1" ht="14.1" customHeight="1">
      <c r="A21" s="51" t="s">
        <v>25</v>
      </c>
      <c r="E21" s="52"/>
      <c r="G21" s="33">
        <v>-6055554</v>
      </c>
      <c r="H21" s="31"/>
      <c r="I21" s="37">
        <v>-6358247</v>
      </c>
      <c r="J21" s="53"/>
      <c r="K21" s="33">
        <v>-6683164</v>
      </c>
      <c r="L21" s="53"/>
      <c r="M21" s="37">
        <v>-6605771</v>
      </c>
    </row>
    <row r="22" spans="1:14" s="51" customFormat="1" ht="6" customHeight="1">
      <c r="E22" s="52"/>
      <c r="G22" s="97"/>
      <c r="H22" s="31"/>
      <c r="I22" s="98"/>
      <c r="J22" s="31"/>
      <c r="K22" s="97"/>
      <c r="L22" s="31"/>
      <c r="M22" s="98"/>
    </row>
    <row r="23" spans="1:14" s="51" customFormat="1" ht="14.1" customHeight="1">
      <c r="A23" s="41" t="s">
        <v>29</v>
      </c>
      <c r="E23" s="52"/>
      <c r="G23" s="97">
        <f>SUM(G15:G21)</f>
        <v>469707672</v>
      </c>
      <c r="H23" s="31"/>
      <c r="I23" s="98">
        <f>SUM(I15:I21)</f>
        <v>547871994</v>
      </c>
      <c r="J23" s="31"/>
      <c r="K23" s="97">
        <f>SUM(K15:K21)</f>
        <v>317174053</v>
      </c>
      <c r="L23" s="31"/>
      <c r="M23" s="98">
        <f>SUM(M15:M21)</f>
        <v>388706162</v>
      </c>
    </row>
    <row r="24" spans="1:14" s="51" customFormat="1" ht="14.1" customHeight="1">
      <c r="A24" s="51" t="s">
        <v>26</v>
      </c>
      <c r="E24" s="52">
        <v>16</v>
      </c>
      <c r="G24" s="33">
        <v>-92700499</v>
      </c>
      <c r="H24" s="35"/>
      <c r="I24" s="37">
        <v>-110636384</v>
      </c>
      <c r="J24" s="54"/>
      <c r="K24" s="33">
        <v>-53838053</v>
      </c>
      <c r="L24" s="54"/>
      <c r="M24" s="37">
        <v>-73870930</v>
      </c>
    </row>
    <row r="25" spans="1:14" s="51" customFormat="1" ht="6" customHeight="1">
      <c r="E25" s="52"/>
      <c r="G25" s="43"/>
      <c r="H25" s="31"/>
      <c r="I25" s="35"/>
      <c r="J25" s="31"/>
      <c r="K25" s="43"/>
      <c r="L25" s="31"/>
      <c r="M25" s="35"/>
    </row>
    <row r="26" spans="1:14" s="51" customFormat="1" ht="15" customHeight="1">
      <c r="A26" s="130" t="s">
        <v>198</v>
      </c>
      <c r="B26" s="128"/>
      <c r="E26" s="52"/>
      <c r="G26" s="43">
        <f>SUM(G23:G24)</f>
        <v>377007173</v>
      </c>
      <c r="H26" s="31"/>
      <c r="I26" s="35">
        <f>SUM(I23:I25)</f>
        <v>437235610</v>
      </c>
      <c r="J26" s="31"/>
      <c r="K26" s="43">
        <f>SUM(K23:K24)</f>
        <v>263336000</v>
      </c>
      <c r="L26" s="31"/>
      <c r="M26" s="35">
        <f>SUM(M23:M25)</f>
        <v>314835232</v>
      </c>
    </row>
    <row r="27" spans="1:14" s="51" customFormat="1" ht="15" customHeight="1">
      <c r="A27" s="128" t="s">
        <v>206</v>
      </c>
      <c r="B27" s="128"/>
      <c r="E27" s="52">
        <v>7</v>
      </c>
      <c r="G27" s="38">
        <v>-57898810</v>
      </c>
      <c r="H27" s="31"/>
      <c r="I27" s="39">
        <v>-41155427</v>
      </c>
      <c r="J27" s="31"/>
      <c r="K27" s="38">
        <v>0</v>
      </c>
      <c r="L27" s="31"/>
      <c r="M27" s="39">
        <v>0</v>
      </c>
    </row>
    <row r="28" spans="1:14" s="51" customFormat="1" ht="4.1500000000000004" customHeight="1">
      <c r="A28" s="130"/>
      <c r="B28" s="128"/>
      <c r="E28" s="52"/>
      <c r="G28" s="43"/>
      <c r="H28" s="31"/>
      <c r="I28" s="35"/>
      <c r="J28" s="31"/>
      <c r="K28" s="43"/>
      <c r="L28" s="31"/>
      <c r="M28" s="35"/>
    </row>
    <row r="29" spans="1:14" s="50" customFormat="1" ht="14.1" customHeight="1" thickBot="1">
      <c r="A29" s="130" t="s">
        <v>66</v>
      </c>
      <c r="B29" s="128"/>
      <c r="E29" s="90"/>
      <c r="G29" s="99">
        <f>SUM(G25:G27)</f>
        <v>319108363</v>
      </c>
      <c r="H29" s="35"/>
      <c r="I29" s="100">
        <f>SUM(I25:I27)</f>
        <v>396080183</v>
      </c>
      <c r="J29" s="35"/>
      <c r="K29" s="99">
        <f>SUM(K25:K27)</f>
        <v>263336000</v>
      </c>
      <c r="L29" s="35"/>
      <c r="M29" s="100">
        <f>SUM(M25:M27)</f>
        <v>314835232</v>
      </c>
    </row>
    <row r="30" spans="1:14" s="51" customFormat="1" ht="6" customHeight="1" thickTop="1">
      <c r="A30" s="89"/>
      <c r="B30" s="50"/>
      <c r="C30" s="50"/>
      <c r="D30" s="50"/>
      <c r="E30" s="90"/>
      <c r="F30" s="50"/>
      <c r="G30" s="36"/>
      <c r="H30" s="35"/>
      <c r="I30" s="31"/>
      <c r="J30" s="35"/>
      <c r="K30" s="36"/>
      <c r="L30" s="35"/>
      <c r="M30" s="31"/>
    </row>
    <row r="31" spans="1:14" s="51" customFormat="1" ht="14.1" customHeight="1">
      <c r="A31" s="41" t="s">
        <v>53</v>
      </c>
      <c r="E31" s="52"/>
      <c r="G31" s="104"/>
      <c r="H31" s="31"/>
      <c r="I31" s="105"/>
      <c r="J31" s="31"/>
      <c r="K31" s="104"/>
      <c r="L31" s="31"/>
      <c r="M31" s="105"/>
    </row>
    <row r="32" spans="1:14" s="51" customFormat="1" ht="14.1" customHeight="1">
      <c r="A32" s="101" t="s">
        <v>91</v>
      </c>
      <c r="E32" s="52"/>
      <c r="G32" s="36"/>
      <c r="H32" s="31"/>
      <c r="I32" s="31"/>
      <c r="J32" s="31"/>
      <c r="K32" s="36"/>
      <c r="L32" s="31"/>
      <c r="M32" s="31"/>
    </row>
    <row r="33" spans="1:13" s="51" customFormat="1" ht="14.1" customHeight="1">
      <c r="B33" s="51" t="s">
        <v>55</v>
      </c>
      <c r="E33" s="90"/>
      <c r="F33" s="50"/>
      <c r="G33" s="33">
        <v>26925853</v>
      </c>
      <c r="H33" s="35"/>
      <c r="I33" s="37">
        <v>8570361</v>
      </c>
      <c r="J33" s="35"/>
      <c r="K33" s="33">
        <v>0</v>
      </c>
      <c r="L33" s="35"/>
      <c r="M33" s="37">
        <v>0</v>
      </c>
    </row>
    <row r="34" spans="1:13" s="51" customFormat="1" ht="6" customHeight="1">
      <c r="E34" s="90"/>
      <c r="F34" s="50"/>
      <c r="G34" s="30"/>
      <c r="H34" s="35"/>
      <c r="I34" s="34"/>
      <c r="J34" s="35"/>
      <c r="K34" s="43"/>
      <c r="L34" s="35"/>
      <c r="M34" s="35"/>
    </row>
    <row r="35" spans="1:13" s="51" customFormat="1" ht="14.1" customHeight="1">
      <c r="B35" s="51" t="s">
        <v>56</v>
      </c>
      <c r="E35" s="90"/>
      <c r="F35" s="50"/>
      <c r="G35" s="36"/>
      <c r="H35" s="35"/>
      <c r="I35" s="31"/>
      <c r="J35" s="35"/>
      <c r="K35" s="36"/>
      <c r="L35" s="35"/>
      <c r="M35" s="31"/>
    </row>
    <row r="36" spans="1:13" s="51" customFormat="1" ht="14.1" customHeight="1">
      <c r="C36" s="51" t="s">
        <v>54</v>
      </c>
      <c r="E36" s="90"/>
      <c r="F36" s="50"/>
      <c r="G36" s="38">
        <f>SUM(G33:G35)</f>
        <v>26925853</v>
      </c>
      <c r="H36" s="35"/>
      <c r="I36" s="39">
        <f>SUM(I33:I35)</f>
        <v>8570361</v>
      </c>
      <c r="J36" s="35"/>
      <c r="K36" s="38">
        <f>SUM(K33:K35)</f>
        <v>0</v>
      </c>
      <c r="L36" s="35"/>
      <c r="M36" s="39">
        <f>SUM(M33:M35)</f>
        <v>0</v>
      </c>
    </row>
    <row r="37" spans="1:13" s="51" customFormat="1" ht="6" customHeight="1">
      <c r="E37" s="90"/>
      <c r="F37" s="50"/>
      <c r="G37" s="43"/>
      <c r="H37" s="35"/>
      <c r="I37" s="35"/>
      <c r="J37" s="35"/>
      <c r="K37" s="43"/>
      <c r="L37" s="35"/>
      <c r="M37" s="35"/>
    </row>
    <row r="38" spans="1:13" s="51" customFormat="1" ht="14.1" customHeight="1">
      <c r="A38" s="41" t="s">
        <v>232</v>
      </c>
      <c r="B38" s="41"/>
      <c r="C38" s="41"/>
      <c r="D38" s="41"/>
      <c r="E38" s="90"/>
      <c r="F38" s="50"/>
      <c r="G38" s="38">
        <f>G36</f>
        <v>26925853</v>
      </c>
      <c r="H38" s="35"/>
      <c r="I38" s="39">
        <f>I36</f>
        <v>8570361</v>
      </c>
      <c r="J38" s="35"/>
      <c r="K38" s="38">
        <f>K36</f>
        <v>0</v>
      </c>
      <c r="L38" s="35"/>
      <c r="M38" s="39">
        <f>M36</f>
        <v>0</v>
      </c>
    </row>
    <row r="39" spans="1:13" s="51" customFormat="1" ht="6" customHeight="1">
      <c r="A39" s="41"/>
      <c r="B39" s="41"/>
      <c r="C39" s="41"/>
      <c r="D39" s="41"/>
      <c r="E39" s="90"/>
      <c r="F39" s="50"/>
      <c r="G39" s="36"/>
      <c r="H39" s="35"/>
      <c r="I39" s="31"/>
      <c r="J39" s="35"/>
      <c r="K39" s="36"/>
      <c r="L39" s="35"/>
      <c r="M39" s="31"/>
    </row>
    <row r="40" spans="1:13" s="51" customFormat="1" ht="14.1" customHeight="1" thickBot="1">
      <c r="A40" s="41" t="s">
        <v>67</v>
      </c>
      <c r="E40" s="90"/>
      <c r="F40" s="50"/>
      <c r="G40" s="46">
        <f>SUM(G29,G38)</f>
        <v>346034216</v>
      </c>
      <c r="H40" s="35"/>
      <c r="I40" s="47">
        <f>SUM(I29,I38)</f>
        <v>404650544</v>
      </c>
      <c r="J40" s="35"/>
      <c r="K40" s="46">
        <f>SUM(K29,K38)</f>
        <v>263336000</v>
      </c>
      <c r="L40" s="35"/>
      <c r="M40" s="47">
        <f>SUM(M29,M38)</f>
        <v>314835232</v>
      </c>
    </row>
    <row r="41" spans="1:13" s="51" customFormat="1" ht="6" customHeight="1" thickTop="1">
      <c r="A41" s="89"/>
      <c r="B41" s="50"/>
      <c r="C41" s="50"/>
      <c r="D41" s="50"/>
      <c r="E41" s="90"/>
      <c r="F41" s="50"/>
      <c r="G41" s="36"/>
      <c r="H41" s="35"/>
      <c r="I41" s="31"/>
      <c r="J41" s="35"/>
      <c r="K41" s="36"/>
      <c r="L41" s="35"/>
      <c r="M41" s="31"/>
    </row>
    <row r="42" spans="1:13" s="51" customFormat="1" ht="14.1" customHeight="1">
      <c r="A42" s="89" t="s">
        <v>57</v>
      </c>
      <c r="B42" s="50"/>
      <c r="C42" s="50"/>
      <c r="D42" s="50"/>
      <c r="E42" s="90"/>
      <c r="F42" s="50"/>
      <c r="G42" s="36"/>
      <c r="H42" s="35"/>
      <c r="I42" s="31"/>
      <c r="J42" s="35"/>
      <c r="K42" s="36"/>
      <c r="L42" s="35"/>
      <c r="M42" s="31"/>
    </row>
    <row r="43" spans="1:13" s="51" customFormat="1" ht="14.1" customHeight="1">
      <c r="A43" s="51" t="s">
        <v>58</v>
      </c>
      <c r="E43" s="90"/>
      <c r="F43" s="50"/>
      <c r="G43" s="36">
        <f>G29-G44</f>
        <v>316595760</v>
      </c>
      <c r="H43" s="35"/>
      <c r="I43" s="31">
        <f>I29-I44</f>
        <v>397260688</v>
      </c>
      <c r="J43" s="35"/>
      <c r="K43" s="36">
        <f>K29-K44</f>
        <v>263336000</v>
      </c>
      <c r="L43" s="35"/>
      <c r="M43" s="31">
        <f>M29-M44</f>
        <v>314835232</v>
      </c>
    </row>
    <row r="44" spans="1:13" s="51" customFormat="1" ht="14.1" customHeight="1">
      <c r="A44" s="51" t="s">
        <v>59</v>
      </c>
      <c r="E44" s="90"/>
      <c r="F44" s="50"/>
      <c r="G44" s="38">
        <v>2512603</v>
      </c>
      <c r="H44" s="35"/>
      <c r="I44" s="39">
        <v>-1180505</v>
      </c>
      <c r="J44" s="35"/>
      <c r="K44" s="33">
        <v>0</v>
      </c>
      <c r="L44" s="35"/>
      <c r="M44" s="37">
        <v>0</v>
      </c>
    </row>
    <row r="45" spans="1:13" s="51" customFormat="1" ht="6" customHeight="1">
      <c r="A45" s="89"/>
      <c r="B45" s="50"/>
      <c r="C45" s="50"/>
      <c r="D45" s="50"/>
      <c r="E45" s="90"/>
      <c r="F45" s="50"/>
      <c r="G45" s="36"/>
      <c r="H45" s="35"/>
      <c r="I45" s="31"/>
      <c r="J45" s="35"/>
      <c r="K45" s="36"/>
      <c r="L45" s="35"/>
      <c r="M45" s="31"/>
    </row>
    <row r="46" spans="1:13" s="51" customFormat="1" ht="14.1" customHeight="1" thickBot="1">
      <c r="A46" s="89"/>
      <c r="B46" s="50"/>
      <c r="C46" s="50"/>
      <c r="D46" s="50"/>
      <c r="E46" s="90"/>
      <c r="F46" s="50"/>
      <c r="G46" s="46">
        <f>+G29</f>
        <v>319108363</v>
      </c>
      <c r="H46" s="35"/>
      <c r="I46" s="47">
        <f>+I29</f>
        <v>396080183</v>
      </c>
      <c r="J46" s="35"/>
      <c r="K46" s="46">
        <f>K29</f>
        <v>263336000</v>
      </c>
      <c r="L46" s="35"/>
      <c r="M46" s="47">
        <f>M29</f>
        <v>314835232</v>
      </c>
    </row>
    <row r="47" spans="1:13" s="51" customFormat="1" ht="6" customHeight="1" thickTop="1">
      <c r="A47" s="89"/>
      <c r="B47" s="50"/>
      <c r="C47" s="50"/>
      <c r="D47" s="50"/>
      <c r="E47" s="90"/>
      <c r="F47" s="50"/>
      <c r="G47" s="36"/>
      <c r="H47" s="35"/>
      <c r="I47" s="31"/>
      <c r="J47" s="35"/>
      <c r="K47" s="36"/>
      <c r="L47" s="35"/>
      <c r="M47" s="31"/>
    </row>
    <row r="48" spans="1:13" s="51" customFormat="1" ht="14.1" customHeight="1">
      <c r="A48" s="130" t="s">
        <v>60</v>
      </c>
      <c r="B48" s="128"/>
      <c r="C48" s="128"/>
      <c r="D48" s="50"/>
      <c r="E48" s="90"/>
      <c r="F48" s="50"/>
      <c r="G48" s="36"/>
      <c r="H48" s="35"/>
      <c r="I48" s="31"/>
      <c r="J48" s="35"/>
      <c r="K48" s="36"/>
      <c r="L48" s="35"/>
      <c r="M48" s="31"/>
    </row>
    <row r="49" spans="1:13" s="51" customFormat="1" ht="14.1" customHeight="1">
      <c r="A49" s="128" t="s">
        <v>58</v>
      </c>
      <c r="B49" s="128"/>
      <c r="C49" s="128"/>
      <c r="E49" s="90"/>
      <c r="F49" s="50"/>
      <c r="G49" s="36"/>
      <c r="H49" s="35"/>
      <c r="I49" s="31"/>
      <c r="J49" s="35"/>
      <c r="K49" s="36"/>
      <c r="L49" s="35"/>
    </row>
    <row r="50" spans="1:13" s="51" customFormat="1" ht="14.1" customHeight="1">
      <c r="A50" s="128"/>
      <c r="B50" s="128" t="s">
        <v>201</v>
      </c>
      <c r="C50" s="128"/>
      <c r="E50" s="90"/>
      <c r="F50" s="50"/>
      <c r="G50" s="36">
        <f>G40-G52-G51</f>
        <v>400546698</v>
      </c>
      <c r="H50" s="35"/>
      <c r="I50" s="31">
        <f>I40-I52-I51</f>
        <v>447010854</v>
      </c>
      <c r="J50" s="35"/>
      <c r="K50" s="36">
        <f>K46</f>
        <v>263336000</v>
      </c>
      <c r="L50" s="35"/>
      <c r="M50" s="31">
        <f>M40-M52</f>
        <v>314835232</v>
      </c>
    </row>
    <row r="51" spans="1:13" s="51" customFormat="1" ht="14.1" customHeight="1">
      <c r="A51" s="128"/>
      <c r="B51" s="128" t="s">
        <v>202</v>
      </c>
      <c r="C51" s="128"/>
      <c r="E51" s="90"/>
      <c r="F51" s="50"/>
      <c r="G51" s="36">
        <v>-57898810</v>
      </c>
      <c r="H51" s="35"/>
      <c r="I51" s="31">
        <v>-41155427</v>
      </c>
      <c r="J51" s="35"/>
      <c r="K51" s="36">
        <v>0</v>
      </c>
      <c r="L51" s="35"/>
      <c r="M51" s="31">
        <v>0</v>
      </c>
    </row>
    <row r="52" spans="1:13" s="51" customFormat="1" ht="14.1" customHeight="1">
      <c r="A52" s="128" t="s">
        <v>59</v>
      </c>
      <c r="B52" s="128"/>
      <c r="C52" s="128"/>
      <c r="E52" s="90"/>
      <c r="F52" s="50"/>
      <c r="G52" s="38">
        <v>3386328</v>
      </c>
      <c r="H52" s="35"/>
      <c r="I52" s="39">
        <v>-1204883</v>
      </c>
      <c r="J52" s="35"/>
      <c r="K52" s="38">
        <v>0</v>
      </c>
      <c r="L52" s="35"/>
      <c r="M52" s="39">
        <v>0</v>
      </c>
    </row>
    <row r="53" spans="1:13" s="51" customFormat="1" ht="6" customHeight="1">
      <c r="A53" s="89"/>
      <c r="B53" s="50"/>
      <c r="C53" s="50"/>
      <c r="D53" s="50"/>
      <c r="E53" s="90"/>
      <c r="F53" s="50"/>
      <c r="G53" s="36"/>
      <c r="H53" s="35"/>
      <c r="I53" s="31"/>
      <c r="J53" s="35"/>
      <c r="K53" s="36"/>
      <c r="L53" s="35"/>
      <c r="M53" s="31"/>
    </row>
    <row r="54" spans="1:13" s="51" customFormat="1" ht="14.1" customHeight="1" thickBot="1">
      <c r="A54" s="89"/>
      <c r="B54" s="50"/>
      <c r="C54" s="50"/>
      <c r="D54" s="50"/>
      <c r="E54" s="90"/>
      <c r="F54" s="50"/>
      <c r="G54" s="46">
        <f>SUM(G49:G53)</f>
        <v>346034216</v>
      </c>
      <c r="H54" s="35"/>
      <c r="I54" s="47">
        <f>SUM(I49:I53)</f>
        <v>404650544</v>
      </c>
      <c r="J54" s="35"/>
      <c r="K54" s="46">
        <f>SUM(K49:K53)</f>
        <v>263336000</v>
      </c>
      <c r="L54" s="35"/>
      <c r="M54" s="47">
        <f>SUM(M50:M53)</f>
        <v>314835232</v>
      </c>
    </row>
    <row r="55" spans="1:13" s="51" customFormat="1" ht="6" customHeight="1" thickTop="1">
      <c r="A55" s="89"/>
      <c r="B55" s="50"/>
      <c r="C55" s="50"/>
      <c r="D55" s="50"/>
      <c r="E55" s="90"/>
      <c r="F55" s="50"/>
      <c r="G55" s="36"/>
      <c r="H55" s="35"/>
      <c r="I55" s="31"/>
      <c r="J55" s="35"/>
      <c r="K55" s="36"/>
      <c r="L55" s="35"/>
      <c r="M55" s="31"/>
    </row>
    <row r="56" spans="1:13" s="51" customFormat="1" ht="14.1" customHeight="1">
      <c r="A56" s="130" t="s">
        <v>203</v>
      </c>
      <c r="B56" s="50"/>
      <c r="C56" s="50"/>
      <c r="D56" s="50"/>
      <c r="E56" s="90"/>
      <c r="F56" s="50"/>
      <c r="G56" s="36"/>
      <c r="H56" s="35"/>
      <c r="I56" s="31"/>
      <c r="J56" s="35"/>
      <c r="K56" s="36"/>
      <c r="L56" s="35"/>
      <c r="M56" s="31"/>
    </row>
    <row r="57" spans="1:13" s="51" customFormat="1" ht="6" customHeight="1">
      <c r="A57" s="89"/>
      <c r="B57" s="50"/>
      <c r="C57" s="50"/>
      <c r="D57" s="50"/>
      <c r="E57" s="90"/>
      <c r="F57" s="50"/>
      <c r="G57" s="36"/>
      <c r="H57" s="35"/>
      <c r="I57" s="31"/>
      <c r="J57" s="35"/>
      <c r="K57" s="36"/>
      <c r="L57" s="35"/>
      <c r="M57" s="31"/>
    </row>
    <row r="58" spans="1:13" s="51" customFormat="1" ht="14.1" customHeight="1">
      <c r="A58" s="128" t="s">
        <v>204</v>
      </c>
      <c r="B58" s="128"/>
      <c r="C58" s="128"/>
      <c r="D58" s="128"/>
      <c r="E58" s="90"/>
      <c r="F58" s="50"/>
      <c r="G58" s="102"/>
      <c r="H58" s="103"/>
      <c r="I58" s="103"/>
      <c r="J58" s="103"/>
      <c r="K58" s="102"/>
      <c r="L58" s="103"/>
      <c r="M58" s="103"/>
    </row>
    <row r="59" spans="1:13" s="51" customFormat="1" ht="14.1" customHeight="1">
      <c r="A59" s="128"/>
      <c r="B59" s="128" t="s">
        <v>201</v>
      </c>
      <c r="C59" s="128"/>
      <c r="D59" s="128"/>
      <c r="E59" s="90"/>
      <c r="F59" s="50"/>
      <c r="G59" s="183">
        <f>ROUND((G26-G44)/2000000000,3)</f>
        <v>0.187</v>
      </c>
      <c r="H59" s="210"/>
      <c r="I59" s="210">
        <f>ROUND((I26-I44)/2000000000,3)</f>
        <v>0.219</v>
      </c>
      <c r="J59" s="210"/>
      <c r="K59" s="184">
        <f>ROUND((K26-K44)/2000000000,3)</f>
        <v>0.13200000000000001</v>
      </c>
      <c r="L59" s="210"/>
      <c r="M59" s="217">
        <f>ROUND((M26-M44)/2000000000,3)</f>
        <v>0.157</v>
      </c>
    </row>
    <row r="60" spans="1:13" s="51" customFormat="1" ht="14.1" customHeight="1">
      <c r="A60" s="128"/>
      <c r="B60" s="128" t="s">
        <v>202</v>
      </c>
      <c r="C60" s="128"/>
      <c r="D60" s="128"/>
      <c r="E60" s="90"/>
      <c r="F60" s="50"/>
      <c r="G60" s="182">
        <f>ROUND(G27/2000000000,3)</f>
        <v>-2.9000000000000001E-2</v>
      </c>
      <c r="H60" s="210"/>
      <c r="I60" s="218">
        <f>ROUND(I27/2000000000,3)</f>
        <v>-2.1000000000000001E-2</v>
      </c>
      <c r="J60" s="210"/>
      <c r="K60" s="185" t="s">
        <v>207</v>
      </c>
      <c r="L60" s="220"/>
      <c r="M60" s="37" t="s">
        <v>207</v>
      </c>
    </row>
    <row r="61" spans="1:13" s="51" customFormat="1" ht="6" customHeight="1">
      <c r="A61" s="89"/>
      <c r="B61" s="50"/>
      <c r="C61" s="50"/>
      <c r="D61" s="50"/>
      <c r="E61" s="90"/>
      <c r="F61" s="50"/>
      <c r="G61" s="36"/>
      <c r="H61" s="35"/>
      <c r="I61" s="31"/>
      <c r="J61" s="35"/>
      <c r="K61" s="36"/>
      <c r="L61" s="35"/>
      <c r="M61" s="31"/>
    </row>
    <row r="62" spans="1:13" s="51" customFormat="1" ht="13.5" customHeight="1" thickBot="1">
      <c r="A62" s="128"/>
      <c r="B62" s="128" t="s">
        <v>205</v>
      </c>
      <c r="C62" s="128"/>
      <c r="D62" s="128"/>
      <c r="E62" s="90"/>
      <c r="F62" s="50"/>
      <c r="G62" s="186">
        <f>SUM(G59:G60)</f>
        <v>0.158</v>
      </c>
      <c r="H62" s="210"/>
      <c r="I62" s="219">
        <f>SUM(I59:I60)</f>
        <v>0.19800000000000001</v>
      </c>
      <c r="J62" s="210"/>
      <c r="K62" s="186">
        <f>SUM(K59:K60)</f>
        <v>0.13200000000000001</v>
      </c>
      <c r="L62" s="210"/>
      <c r="M62" s="235">
        <f>SUM(M59:M60)</f>
        <v>0.157</v>
      </c>
    </row>
    <row r="63" spans="1:13" s="51" customFormat="1" ht="12" customHeight="1" thickTop="1">
      <c r="A63" s="190"/>
      <c r="B63" s="190"/>
      <c r="C63" s="190"/>
      <c r="D63" s="190"/>
      <c r="E63" s="90"/>
      <c r="F63" s="50"/>
      <c r="G63" s="209"/>
      <c r="H63" s="210"/>
      <c r="I63" s="209"/>
      <c r="J63" s="210"/>
      <c r="K63" s="209"/>
      <c r="L63" s="210"/>
      <c r="M63" s="209"/>
    </row>
    <row r="64" spans="1:13" ht="21.95" customHeight="1">
      <c r="A64" s="4" t="s">
        <v>65</v>
      </c>
      <c r="B64" s="4"/>
      <c r="C64" s="4"/>
      <c r="D64" s="4"/>
      <c r="E64" s="4"/>
      <c r="F64" s="4"/>
      <c r="G64" s="5"/>
      <c r="H64" s="5"/>
      <c r="I64" s="5"/>
      <c r="J64" s="5"/>
      <c r="K64" s="5"/>
      <c r="L64" s="5"/>
      <c r="M64" s="5"/>
    </row>
  </sheetData>
  <mergeCells count="4">
    <mergeCell ref="G5:I5"/>
    <mergeCell ref="K5:M5"/>
    <mergeCell ref="G6:I6"/>
    <mergeCell ref="K6:M6"/>
  </mergeCells>
  <pageMargins left="0.8" right="0.5" top="0.5" bottom="0.6" header="0.49" footer="0.4"/>
  <pageSetup paperSize="9" firstPageNumber="6" orientation="portrait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35"/>
  <sheetViews>
    <sheetView topLeftCell="A13" zoomScale="120" zoomScaleNormal="120" zoomScaleSheetLayoutView="83" workbookViewId="0">
      <selection activeCell="D12" sqref="D12"/>
    </sheetView>
  </sheetViews>
  <sheetFormatPr defaultColWidth="9.42578125" defaultRowHeight="16.5" customHeight="1"/>
  <cols>
    <col min="1" max="3" width="1.5703125" style="57" customWidth="1"/>
    <col min="4" max="4" width="29.28515625" style="57" customWidth="1"/>
    <col min="5" max="5" width="5" style="57" customWidth="1"/>
    <col min="6" max="6" width="0.5703125" style="57" customWidth="1"/>
    <col min="7" max="7" width="11" style="106" customWidth="1"/>
    <col min="8" max="8" width="0.5703125" style="106" customWidth="1"/>
    <col min="9" max="9" width="11" style="106" customWidth="1"/>
    <col min="10" max="10" width="0.5703125" style="106" customWidth="1"/>
    <col min="11" max="11" width="14.28515625" style="106" customWidth="1"/>
    <col min="12" max="12" width="0.5703125" style="106" customWidth="1"/>
    <col min="13" max="13" width="11.28515625" style="106" customWidth="1"/>
    <col min="14" max="14" width="0.5703125" style="106" customWidth="1"/>
    <col min="15" max="15" width="12.140625" style="106" customWidth="1"/>
    <col min="16" max="16" width="0.5703125" style="106" customWidth="1"/>
    <col min="17" max="17" width="21.5703125" style="106" customWidth="1"/>
    <col min="18" max="18" width="0.5703125" style="106" customWidth="1"/>
    <col min="19" max="19" width="10.7109375" style="106" customWidth="1"/>
    <col min="20" max="20" width="0.5703125" style="106" customWidth="1"/>
    <col min="21" max="21" width="9.28515625" style="106" customWidth="1"/>
    <col min="22" max="22" width="0.5703125" style="106" customWidth="1"/>
    <col min="23" max="23" width="10.5703125" style="106" customWidth="1"/>
    <col min="24" max="16384" width="9.42578125" style="57"/>
  </cols>
  <sheetData>
    <row r="1" spans="1:23" ht="16.5" customHeight="1">
      <c r="A1" s="41" t="s">
        <v>101</v>
      </c>
    </row>
    <row r="2" spans="1:23" ht="16.5" customHeight="1">
      <c r="A2" s="107" t="s">
        <v>107</v>
      </c>
    </row>
    <row r="3" spans="1:23" s="111" customFormat="1" ht="16.5" customHeight="1">
      <c r="A3" s="108" t="str">
        <f>'6 (9M)'!A3</f>
        <v>For the nine-month period ended 30 September 2021</v>
      </c>
      <c r="B3" s="109"/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  <c r="W3" s="110"/>
    </row>
    <row r="4" spans="1:23" s="111" customFormat="1" ht="16.5" customHeight="1">
      <c r="A4" s="112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</row>
    <row r="5" spans="1:23" s="111" customFormat="1" ht="16.5" customHeight="1">
      <c r="A5" s="112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</row>
    <row r="6" spans="1:23" ht="16.5" customHeight="1">
      <c r="G6" s="226" t="s">
        <v>89</v>
      </c>
      <c r="H6" s="226"/>
      <c r="I6" s="226"/>
      <c r="J6" s="226"/>
      <c r="K6" s="226"/>
      <c r="L6" s="226"/>
      <c r="M6" s="226"/>
      <c r="N6" s="226"/>
      <c r="O6" s="226"/>
      <c r="P6" s="226"/>
      <c r="Q6" s="226"/>
      <c r="R6" s="226"/>
      <c r="S6" s="226"/>
      <c r="T6" s="226"/>
      <c r="U6" s="226"/>
      <c r="V6" s="226"/>
      <c r="W6" s="226"/>
    </row>
    <row r="7" spans="1:23" ht="16.5" customHeight="1">
      <c r="G7" s="227" t="s">
        <v>45</v>
      </c>
      <c r="H7" s="227"/>
      <c r="I7" s="227"/>
      <c r="J7" s="227"/>
      <c r="K7" s="227"/>
      <c r="L7" s="227"/>
      <c r="M7" s="227"/>
      <c r="N7" s="227"/>
      <c r="O7" s="227"/>
      <c r="P7" s="227"/>
      <c r="Q7" s="227"/>
      <c r="R7" s="227"/>
      <c r="S7" s="227"/>
      <c r="T7" s="177"/>
      <c r="U7" s="177"/>
      <c r="V7" s="177"/>
      <c r="W7" s="177"/>
    </row>
    <row r="8" spans="1:23" ht="16.5" customHeight="1">
      <c r="G8" s="228" t="s">
        <v>183</v>
      </c>
      <c r="H8" s="228"/>
      <c r="I8" s="228"/>
      <c r="J8" s="178"/>
      <c r="K8" s="178"/>
      <c r="L8" s="178"/>
      <c r="M8" s="226" t="s">
        <v>20</v>
      </c>
      <c r="N8" s="226"/>
      <c r="O8" s="226"/>
      <c r="P8" s="178"/>
      <c r="Q8" s="208" t="s">
        <v>53</v>
      </c>
      <c r="R8" s="206"/>
      <c r="S8" s="206"/>
      <c r="T8" s="179"/>
      <c r="U8" s="179"/>
      <c r="V8" s="178"/>
      <c r="W8" s="178"/>
    </row>
    <row r="9" spans="1:23" ht="16.5" customHeight="1">
      <c r="G9" s="169"/>
      <c r="H9" s="169"/>
      <c r="I9" s="169"/>
      <c r="J9" s="178"/>
      <c r="K9" s="137" t="s">
        <v>88</v>
      </c>
      <c r="L9" s="178"/>
      <c r="M9" s="169"/>
      <c r="N9" s="169"/>
      <c r="O9" s="169"/>
      <c r="P9" s="178"/>
      <c r="Q9" s="128"/>
      <c r="R9" s="207"/>
      <c r="S9" s="205"/>
      <c r="T9" s="128"/>
      <c r="U9" s="128"/>
      <c r="V9" s="178"/>
      <c r="W9" s="178"/>
    </row>
    <row r="10" spans="1:23" ht="16.5" customHeight="1">
      <c r="G10" s="137" t="s">
        <v>74</v>
      </c>
      <c r="H10" s="137"/>
      <c r="I10" s="137" t="s">
        <v>190</v>
      </c>
      <c r="J10" s="178"/>
      <c r="K10" s="137" t="s">
        <v>95</v>
      </c>
      <c r="L10" s="178"/>
      <c r="M10" s="137" t="s">
        <v>102</v>
      </c>
      <c r="N10" s="178"/>
      <c r="O10" s="137"/>
      <c r="P10" s="178"/>
      <c r="Q10" s="137"/>
      <c r="R10" s="178"/>
      <c r="S10" s="137" t="s">
        <v>28</v>
      </c>
      <c r="T10" s="137"/>
      <c r="U10" s="137" t="s">
        <v>191</v>
      </c>
      <c r="V10" s="178"/>
      <c r="W10" s="178"/>
    </row>
    <row r="11" spans="1:23" ht="16.5" customHeight="1">
      <c r="G11" s="137" t="s">
        <v>73</v>
      </c>
      <c r="H11" s="137"/>
      <c r="I11" s="137" t="s">
        <v>192</v>
      </c>
      <c r="J11" s="179"/>
      <c r="K11" s="137" t="s">
        <v>96</v>
      </c>
      <c r="L11" s="137"/>
      <c r="M11" s="129" t="s">
        <v>193</v>
      </c>
      <c r="N11" s="137"/>
      <c r="O11" s="129"/>
      <c r="P11" s="137"/>
      <c r="Q11" s="137" t="s">
        <v>122</v>
      </c>
      <c r="R11" s="128"/>
      <c r="S11" s="137" t="s">
        <v>51</v>
      </c>
      <c r="T11" s="137"/>
      <c r="U11" s="137" t="s">
        <v>194</v>
      </c>
      <c r="V11" s="179"/>
      <c r="W11" s="137"/>
    </row>
    <row r="12" spans="1:23" ht="16.5" customHeight="1">
      <c r="G12" s="137" t="s">
        <v>27</v>
      </c>
      <c r="H12" s="137"/>
      <c r="I12" s="137" t="s">
        <v>195</v>
      </c>
      <c r="J12" s="179"/>
      <c r="K12" s="137" t="s">
        <v>87</v>
      </c>
      <c r="L12" s="137"/>
      <c r="M12" s="137" t="s">
        <v>196</v>
      </c>
      <c r="N12" s="137"/>
      <c r="O12" s="137" t="s">
        <v>21</v>
      </c>
      <c r="P12" s="137"/>
      <c r="Q12" s="137" t="s">
        <v>111</v>
      </c>
      <c r="R12" s="128"/>
      <c r="S12" s="137" t="s">
        <v>52</v>
      </c>
      <c r="T12" s="137"/>
      <c r="U12" s="137" t="s">
        <v>50</v>
      </c>
      <c r="V12" s="179"/>
      <c r="W12" s="137" t="s">
        <v>49</v>
      </c>
    </row>
    <row r="13" spans="1:23" ht="16.5" customHeight="1">
      <c r="E13" s="115" t="s">
        <v>125</v>
      </c>
      <c r="F13" s="116"/>
      <c r="G13" s="135" t="s">
        <v>1</v>
      </c>
      <c r="H13" s="137"/>
      <c r="I13" s="135" t="s">
        <v>1</v>
      </c>
      <c r="J13" s="179"/>
      <c r="K13" s="135" t="s">
        <v>1</v>
      </c>
      <c r="L13" s="137"/>
      <c r="M13" s="135" t="s">
        <v>1</v>
      </c>
      <c r="N13" s="137"/>
      <c r="O13" s="135" t="s">
        <v>1</v>
      </c>
      <c r="P13" s="137"/>
      <c r="Q13" s="135" t="s">
        <v>1</v>
      </c>
      <c r="R13" s="137"/>
      <c r="S13" s="135" t="s">
        <v>1</v>
      </c>
      <c r="T13" s="137"/>
      <c r="U13" s="135" t="s">
        <v>1</v>
      </c>
      <c r="V13" s="179"/>
      <c r="W13" s="135" t="s">
        <v>1</v>
      </c>
    </row>
    <row r="14" spans="1:23" ht="6" customHeight="1">
      <c r="A14" s="107"/>
      <c r="B14" s="117"/>
      <c r="F14" s="111"/>
      <c r="G14" s="113"/>
      <c r="H14" s="113"/>
      <c r="I14" s="113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W14" s="113"/>
    </row>
    <row r="15" spans="1:23" s="50" customFormat="1" ht="16.5" customHeight="1">
      <c r="A15" s="41" t="s">
        <v>181</v>
      </c>
      <c r="B15" s="51"/>
      <c r="C15" s="51"/>
      <c r="D15" s="51"/>
      <c r="E15" s="90"/>
      <c r="F15" s="90"/>
      <c r="G15" s="35">
        <v>2000000000</v>
      </c>
      <c r="H15" s="35"/>
      <c r="I15" s="35">
        <v>1248938736</v>
      </c>
      <c r="J15" s="35"/>
      <c r="K15" s="35">
        <v>94712575</v>
      </c>
      <c r="L15" s="35"/>
      <c r="M15" s="35">
        <v>110350000</v>
      </c>
      <c r="N15" s="35"/>
      <c r="O15" s="35">
        <v>423052953</v>
      </c>
      <c r="P15" s="35"/>
      <c r="Q15" s="35">
        <v>-7665932</v>
      </c>
      <c r="R15" s="35"/>
      <c r="S15" s="35">
        <f>SUM(G15:Q15)</f>
        <v>3869388332</v>
      </c>
      <c r="T15" s="35"/>
      <c r="U15" s="35">
        <v>-390043</v>
      </c>
      <c r="V15" s="35"/>
      <c r="W15" s="35">
        <f>SUM(S15:U15)</f>
        <v>3868998289</v>
      </c>
    </row>
    <row r="16" spans="1:23" s="50" customFormat="1" ht="16.5" customHeight="1">
      <c r="A16" s="50" t="s">
        <v>128</v>
      </c>
      <c r="B16" s="51"/>
      <c r="C16" s="51"/>
      <c r="D16" s="51"/>
      <c r="E16" s="90">
        <v>17</v>
      </c>
      <c r="F16" s="90"/>
      <c r="G16" s="35">
        <v>0</v>
      </c>
      <c r="H16" s="35"/>
      <c r="I16" s="35">
        <v>0</v>
      </c>
      <c r="J16" s="31"/>
      <c r="K16" s="35">
        <v>0</v>
      </c>
      <c r="L16" s="35"/>
      <c r="M16" s="35">
        <v>0</v>
      </c>
      <c r="N16" s="35"/>
      <c r="O16" s="35">
        <v>-300000000</v>
      </c>
      <c r="P16" s="35"/>
      <c r="Q16" s="35">
        <v>0</v>
      </c>
      <c r="R16" s="35"/>
      <c r="S16" s="35">
        <f t="shared" ref="S16:S17" si="0">SUM(G16:Q16)</f>
        <v>-300000000</v>
      </c>
      <c r="T16" s="35"/>
      <c r="U16" s="35">
        <v>0</v>
      </c>
      <c r="V16" s="35"/>
      <c r="W16" s="35">
        <f>SUM(S16:U16)</f>
        <v>-300000000</v>
      </c>
    </row>
    <row r="17" spans="1:23" s="50" customFormat="1" ht="16.5" customHeight="1">
      <c r="A17" s="51" t="s">
        <v>67</v>
      </c>
      <c r="B17" s="51"/>
      <c r="C17" s="51"/>
      <c r="D17" s="51"/>
      <c r="E17" s="90"/>
      <c r="F17" s="90"/>
      <c r="G17" s="39">
        <v>0</v>
      </c>
      <c r="H17" s="35"/>
      <c r="I17" s="39">
        <v>0</v>
      </c>
      <c r="J17" s="34"/>
      <c r="K17" s="39">
        <v>0</v>
      </c>
      <c r="L17" s="34"/>
      <c r="M17" s="39">
        <v>0</v>
      </c>
      <c r="N17" s="35"/>
      <c r="O17" s="39">
        <v>397260688</v>
      </c>
      <c r="P17" s="34"/>
      <c r="Q17" s="39">
        <v>8594739</v>
      </c>
      <c r="R17" s="34"/>
      <c r="S17" s="39">
        <f t="shared" si="0"/>
        <v>405855427</v>
      </c>
      <c r="T17" s="35"/>
      <c r="U17" s="39">
        <v>-1204883</v>
      </c>
      <c r="V17" s="35"/>
      <c r="W17" s="39">
        <f>SUM(S17:U17)</f>
        <v>404650544</v>
      </c>
    </row>
    <row r="18" spans="1:23" s="50" customFormat="1" ht="6" customHeight="1">
      <c r="A18" s="51"/>
      <c r="B18" s="51"/>
      <c r="C18" s="51"/>
      <c r="D18" s="51"/>
      <c r="E18" s="90"/>
      <c r="F18" s="90"/>
      <c r="G18" s="45"/>
      <c r="H18" s="45"/>
      <c r="I18" s="45"/>
      <c r="J18" s="35"/>
      <c r="K18" s="35"/>
      <c r="L18" s="35"/>
      <c r="M18" s="35"/>
      <c r="N18" s="35"/>
      <c r="O18" s="35"/>
      <c r="P18" s="35"/>
      <c r="Q18" s="35"/>
      <c r="R18" s="35"/>
      <c r="S18" s="34"/>
      <c r="T18" s="35"/>
      <c r="U18" s="35"/>
      <c r="V18" s="35"/>
      <c r="W18" s="35"/>
    </row>
    <row r="19" spans="1:23" s="50" customFormat="1" ht="16.5" customHeight="1" thickBot="1">
      <c r="A19" s="41" t="s">
        <v>138</v>
      </c>
      <c r="B19" s="42"/>
      <c r="C19" s="51"/>
      <c r="D19" s="51"/>
      <c r="E19" s="90"/>
      <c r="F19" s="90"/>
      <c r="G19" s="47">
        <f>SUM(G15:G17)</f>
        <v>2000000000</v>
      </c>
      <c r="H19" s="35"/>
      <c r="I19" s="47">
        <f>SUM(I15:I17)</f>
        <v>1248938736</v>
      </c>
      <c r="J19" s="31"/>
      <c r="K19" s="47">
        <f>SUM(K15:K17)</f>
        <v>94712575</v>
      </c>
      <c r="L19" s="35"/>
      <c r="M19" s="47">
        <f>SUM(M15:M17)</f>
        <v>110350000</v>
      </c>
      <c r="N19" s="35"/>
      <c r="O19" s="47">
        <f>SUM(O15:O17)</f>
        <v>520313641</v>
      </c>
      <c r="P19" s="35"/>
      <c r="Q19" s="47">
        <f>SUM(Q15:Q17)</f>
        <v>928807</v>
      </c>
      <c r="R19" s="35"/>
      <c r="S19" s="47">
        <f>SUM(S15:S17)</f>
        <v>3975243759</v>
      </c>
      <c r="T19" s="35"/>
      <c r="U19" s="47">
        <f>SUM(U15:U17)</f>
        <v>-1594926</v>
      </c>
      <c r="V19" s="35"/>
      <c r="W19" s="47">
        <f>SUM(W15:W17)</f>
        <v>3973648833</v>
      </c>
    </row>
    <row r="20" spans="1:23" s="50" customFormat="1" ht="16.5" customHeight="1" thickTop="1">
      <c r="E20" s="90"/>
      <c r="F20" s="90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4"/>
      <c r="W20" s="35"/>
    </row>
    <row r="21" spans="1:23" s="50" customFormat="1" ht="16.5" customHeight="1">
      <c r="E21" s="90"/>
      <c r="F21" s="90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4"/>
      <c r="W21" s="35"/>
    </row>
    <row r="22" spans="1:23" s="50" customFormat="1" ht="16.5" customHeight="1">
      <c r="A22" s="130" t="s">
        <v>186</v>
      </c>
      <c r="B22" s="128"/>
      <c r="C22" s="128"/>
      <c r="D22" s="51"/>
      <c r="E22" s="90"/>
      <c r="F22" s="90"/>
      <c r="G22" s="43">
        <f>+G19</f>
        <v>2000000000</v>
      </c>
      <c r="H22" s="35"/>
      <c r="I22" s="43">
        <v>1248938736</v>
      </c>
      <c r="J22" s="35"/>
      <c r="K22" s="43">
        <v>94712575</v>
      </c>
      <c r="L22" s="35"/>
      <c r="M22" s="43">
        <v>130650000</v>
      </c>
      <c r="N22" s="35"/>
      <c r="O22" s="43">
        <v>619522147</v>
      </c>
      <c r="P22" s="35"/>
      <c r="Q22" s="43">
        <v>-2889648</v>
      </c>
      <c r="R22" s="35"/>
      <c r="S22" s="43">
        <f>SUM(G22:Q22)</f>
        <v>4090933810</v>
      </c>
      <c r="T22" s="35"/>
      <c r="U22" s="43">
        <v>-2121158</v>
      </c>
      <c r="V22" s="35"/>
      <c r="W22" s="43">
        <f>S22+U22</f>
        <v>4088812652</v>
      </c>
    </row>
    <row r="23" spans="1:23" s="50" customFormat="1" ht="15.6" customHeight="1">
      <c r="A23" s="175" t="s">
        <v>187</v>
      </c>
      <c r="B23" s="176"/>
      <c r="C23" s="57"/>
      <c r="D23" s="51"/>
      <c r="E23" s="90"/>
      <c r="F23" s="90"/>
      <c r="G23" s="43"/>
      <c r="H23" s="35"/>
      <c r="I23" s="43"/>
      <c r="J23" s="35"/>
      <c r="K23" s="43"/>
      <c r="L23" s="35"/>
      <c r="M23" s="43"/>
      <c r="N23" s="35"/>
      <c r="O23" s="43"/>
      <c r="P23" s="35"/>
      <c r="Q23" s="43"/>
      <c r="R23" s="35"/>
      <c r="S23" s="43"/>
      <c r="T23" s="35"/>
      <c r="U23" s="43"/>
      <c r="V23" s="35"/>
      <c r="W23" s="43"/>
    </row>
    <row r="24" spans="1:23" s="50" customFormat="1" ht="15.6" customHeight="1">
      <c r="A24" s="175"/>
      <c r="B24" s="176" t="s">
        <v>188</v>
      </c>
      <c r="C24" s="57"/>
      <c r="D24" s="51"/>
      <c r="E24" s="90"/>
      <c r="F24" s="90"/>
      <c r="G24" s="43"/>
      <c r="H24" s="35"/>
      <c r="I24" s="43"/>
      <c r="J24" s="35"/>
      <c r="K24" s="43"/>
      <c r="L24" s="35"/>
      <c r="M24" s="43"/>
      <c r="N24" s="35"/>
      <c r="O24" s="43"/>
      <c r="P24" s="35"/>
      <c r="Q24" s="43"/>
      <c r="R24" s="35"/>
      <c r="S24" s="43"/>
      <c r="T24" s="35"/>
      <c r="U24" s="43"/>
      <c r="V24" s="35"/>
      <c r="W24" s="43"/>
    </row>
    <row r="25" spans="1:23" s="50" customFormat="1" ht="15.6" customHeight="1">
      <c r="A25" s="175"/>
      <c r="B25" s="176" t="s">
        <v>189</v>
      </c>
      <c r="C25" s="57"/>
      <c r="D25" s="51"/>
      <c r="E25" s="90"/>
      <c r="F25" s="90"/>
      <c r="G25" s="43">
        <v>0</v>
      </c>
      <c r="H25" s="35"/>
      <c r="I25" s="43">
        <v>0</v>
      </c>
      <c r="J25" s="35"/>
      <c r="K25" s="43">
        <v>0</v>
      </c>
      <c r="L25" s="35"/>
      <c r="M25" s="43">
        <v>0</v>
      </c>
      <c r="N25" s="35"/>
      <c r="O25" s="43">
        <v>0</v>
      </c>
      <c r="P25" s="35"/>
      <c r="Q25" s="43">
        <v>0</v>
      </c>
      <c r="R25" s="35"/>
      <c r="S25" s="43">
        <v>0</v>
      </c>
      <c r="T25" s="35"/>
      <c r="U25" s="43">
        <v>11305800</v>
      </c>
      <c r="V25" s="35"/>
      <c r="W25" s="43">
        <f>SUM(S25,U25)</f>
        <v>11305800</v>
      </c>
    </row>
    <row r="26" spans="1:23" s="50" customFormat="1" ht="16.5" customHeight="1">
      <c r="A26" s="50" t="s">
        <v>128</v>
      </c>
      <c r="B26" s="51"/>
      <c r="C26" s="51"/>
      <c r="D26" s="51"/>
      <c r="E26" s="90">
        <v>17</v>
      </c>
      <c r="G26" s="43">
        <v>0</v>
      </c>
      <c r="H26" s="35"/>
      <c r="I26" s="43">
        <v>0</v>
      </c>
      <c r="J26" s="31"/>
      <c r="K26" s="43">
        <v>0</v>
      </c>
      <c r="L26" s="35"/>
      <c r="M26" s="43">
        <v>0</v>
      </c>
      <c r="N26" s="35"/>
      <c r="O26" s="43">
        <v>-300000000</v>
      </c>
      <c r="P26" s="35"/>
      <c r="Q26" s="43">
        <v>0</v>
      </c>
      <c r="R26" s="35"/>
      <c r="S26" s="43">
        <f>SUM(G26:Q26)</f>
        <v>-300000000</v>
      </c>
      <c r="T26" s="35"/>
      <c r="U26" s="43">
        <v>0</v>
      </c>
      <c r="V26" s="35"/>
      <c r="W26" s="43">
        <f>SUM(S26,U26)</f>
        <v>-300000000</v>
      </c>
    </row>
    <row r="27" spans="1:23" s="50" customFormat="1" ht="16.5" customHeight="1">
      <c r="A27" s="51" t="s">
        <v>67</v>
      </c>
      <c r="B27" s="51"/>
      <c r="C27" s="51"/>
      <c r="D27" s="51"/>
      <c r="G27" s="38">
        <v>0</v>
      </c>
      <c r="H27" s="35"/>
      <c r="I27" s="38">
        <v>0</v>
      </c>
      <c r="J27" s="34"/>
      <c r="K27" s="38">
        <v>0</v>
      </c>
      <c r="L27" s="34"/>
      <c r="M27" s="38">
        <v>0</v>
      </c>
      <c r="N27" s="35"/>
      <c r="O27" s="38">
        <f>'6 (9M)'!G43</f>
        <v>316595760</v>
      </c>
      <c r="P27" s="34"/>
      <c r="Q27" s="38">
        <f>'6 (9M)'!G50+'6 (9M)'!G51-'6 (9M)'!G43</f>
        <v>26052128</v>
      </c>
      <c r="R27" s="34"/>
      <c r="S27" s="38">
        <f>SUM(G27:Q27)</f>
        <v>342647888</v>
      </c>
      <c r="T27" s="35"/>
      <c r="U27" s="38">
        <f>'6 (9M)'!G52</f>
        <v>3386328</v>
      </c>
      <c r="V27" s="35"/>
      <c r="W27" s="38">
        <f>SUM(S27,U27)</f>
        <v>346034216</v>
      </c>
    </row>
    <row r="28" spans="1:23" s="50" customFormat="1" ht="6" customHeight="1">
      <c r="A28" s="51"/>
      <c r="B28" s="51"/>
      <c r="C28" s="51"/>
      <c r="D28" s="51"/>
      <c r="G28" s="44"/>
      <c r="H28" s="45"/>
      <c r="I28" s="44"/>
      <c r="J28" s="35"/>
      <c r="K28" s="43"/>
      <c r="L28" s="35"/>
      <c r="M28" s="43"/>
      <c r="N28" s="35"/>
      <c r="O28" s="43"/>
      <c r="P28" s="35"/>
      <c r="Q28" s="43"/>
      <c r="R28" s="35"/>
      <c r="S28" s="30"/>
      <c r="T28" s="35"/>
      <c r="U28" s="43"/>
      <c r="V28" s="35"/>
      <c r="W28" s="43"/>
    </row>
    <row r="29" spans="1:23" ht="16.5" customHeight="1" thickBot="1">
      <c r="A29" s="41" t="s">
        <v>144</v>
      </c>
      <c r="B29" s="42"/>
      <c r="C29" s="51"/>
      <c r="D29" s="51"/>
      <c r="G29" s="46">
        <f>SUM(G22:G27)</f>
        <v>2000000000</v>
      </c>
      <c r="H29" s="35"/>
      <c r="I29" s="46">
        <f>SUM(I22:I27)</f>
        <v>1248938736</v>
      </c>
      <c r="J29" s="31"/>
      <c r="K29" s="46">
        <f>SUM(K22:K27)</f>
        <v>94712575</v>
      </c>
      <c r="L29" s="35"/>
      <c r="M29" s="46">
        <f>SUM(M22:M27)</f>
        <v>130650000</v>
      </c>
      <c r="N29" s="35"/>
      <c r="O29" s="46">
        <f>SUM(O22:O27)</f>
        <v>636117907</v>
      </c>
      <c r="P29" s="35"/>
      <c r="Q29" s="46">
        <f>SUM(Q22:Q27)</f>
        <v>23162480</v>
      </c>
      <c r="R29" s="35"/>
      <c r="S29" s="46">
        <f>SUM(S22:S27)</f>
        <v>4133581698</v>
      </c>
      <c r="T29" s="35"/>
      <c r="U29" s="46">
        <f>SUM(U22:U27)</f>
        <v>12570970</v>
      </c>
      <c r="V29" s="35"/>
      <c r="W29" s="46">
        <f>SUM(W22:W27)</f>
        <v>4146152668</v>
      </c>
    </row>
    <row r="30" spans="1:23" ht="16.5" customHeight="1" thickTop="1">
      <c r="A30" s="41"/>
      <c r="B30" s="42"/>
      <c r="C30" s="51"/>
      <c r="D30" s="51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</row>
    <row r="31" spans="1:23" ht="16.5" customHeight="1">
      <c r="A31" s="41"/>
      <c r="B31" s="42"/>
      <c r="C31" s="51"/>
      <c r="D31" s="51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</row>
    <row r="32" spans="1:23" ht="20.25" customHeight="1">
      <c r="A32" s="41"/>
      <c r="B32" s="42"/>
      <c r="C32" s="51"/>
      <c r="D32" s="51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</row>
    <row r="33" spans="1:23" ht="21" customHeight="1">
      <c r="A33" s="41"/>
      <c r="B33" s="42"/>
      <c r="C33" s="51"/>
      <c r="D33" s="51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</row>
    <row r="34" spans="1:23" ht="15.75" customHeight="1">
      <c r="A34" s="41"/>
      <c r="B34" s="42"/>
      <c r="C34" s="51"/>
      <c r="D34" s="51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</row>
    <row r="35" spans="1:23" ht="21.95" customHeight="1">
      <c r="A35" s="109" t="s">
        <v>65</v>
      </c>
      <c r="B35" s="109"/>
      <c r="C35" s="109"/>
      <c r="D35" s="109"/>
      <c r="E35" s="109"/>
      <c r="F35" s="109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39"/>
      <c r="W35" s="110"/>
    </row>
  </sheetData>
  <mergeCells count="4">
    <mergeCell ref="G6:W6"/>
    <mergeCell ref="G7:S7"/>
    <mergeCell ref="G8:I8"/>
    <mergeCell ref="M8:O8"/>
  </mergeCells>
  <pageMargins left="0.4" right="0.4" top="0.5" bottom="0.6" header="0.49" footer="0.4"/>
  <pageSetup paperSize="9" scale="95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32"/>
  <sheetViews>
    <sheetView zoomScale="115" zoomScaleNormal="115" zoomScaleSheetLayoutView="80" workbookViewId="0">
      <selection activeCell="D3" sqref="D3"/>
    </sheetView>
  </sheetViews>
  <sheetFormatPr defaultColWidth="9.42578125" defaultRowHeight="16.5" customHeight="1"/>
  <cols>
    <col min="1" max="3" width="1.5703125" style="10" customWidth="1"/>
    <col min="4" max="4" width="42.85546875" style="10" customWidth="1"/>
    <col min="5" max="5" width="6.5703125" style="10" customWidth="1"/>
    <col min="6" max="6" width="1" style="10" customWidth="1"/>
    <col min="7" max="7" width="16.28515625" style="62" customWidth="1"/>
    <col min="8" max="8" width="1" style="62" customWidth="1"/>
    <col min="9" max="9" width="14" style="62" customWidth="1"/>
    <col min="10" max="10" width="1" style="62" customWidth="1"/>
    <col min="11" max="11" width="14.28515625" style="62" customWidth="1"/>
    <col min="12" max="12" width="1" style="62" customWidth="1"/>
    <col min="13" max="13" width="14.5703125" style="62" bestFit="1" customWidth="1"/>
    <col min="14" max="14" width="1" style="62" customWidth="1"/>
    <col min="15" max="15" width="13.5703125" style="62" customWidth="1"/>
    <col min="16" max="16384" width="9.42578125" style="10"/>
  </cols>
  <sheetData>
    <row r="1" spans="1:15" ht="16.5" customHeight="1">
      <c r="A1" s="2" t="str">
        <f>'E7'!A1</f>
        <v>R&amp;B Food Supply Public Company Limited</v>
      </c>
    </row>
    <row r="2" spans="1:15" ht="16.5" customHeight="1">
      <c r="A2" s="61" t="s">
        <v>147</v>
      </c>
    </row>
    <row r="3" spans="1:15" s="118" customFormat="1" ht="16.5" customHeight="1">
      <c r="A3" s="63" t="str">
        <f>+'E7'!A3</f>
        <v>For the nine-month period ended 30 September 2021</v>
      </c>
      <c r="B3" s="64"/>
      <c r="C3" s="64"/>
      <c r="D3" s="64"/>
      <c r="E3" s="64"/>
      <c r="F3" s="64"/>
      <c r="G3" s="66"/>
      <c r="H3" s="66"/>
      <c r="I3" s="66"/>
      <c r="J3" s="66"/>
      <c r="K3" s="66"/>
      <c r="L3" s="66"/>
      <c r="M3" s="66"/>
      <c r="N3" s="66"/>
      <c r="O3" s="66"/>
    </row>
    <row r="4" spans="1:15" s="118" customFormat="1" ht="16.5" customHeight="1">
      <c r="A4" s="119"/>
      <c r="G4" s="120"/>
      <c r="H4" s="120"/>
      <c r="I4" s="120"/>
      <c r="J4" s="120"/>
      <c r="K4" s="120"/>
      <c r="L4" s="120"/>
      <c r="M4" s="120"/>
      <c r="N4" s="120"/>
      <c r="O4" s="120"/>
    </row>
    <row r="5" spans="1:15" s="118" customFormat="1" ht="16.5" customHeight="1">
      <c r="A5" s="119"/>
      <c r="G5" s="120"/>
      <c r="H5" s="120"/>
      <c r="I5" s="120"/>
      <c r="J5" s="120"/>
      <c r="K5" s="120"/>
      <c r="L5" s="120"/>
      <c r="M5" s="120"/>
      <c r="N5" s="120"/>
      <c r="O5" s="120"/>
    </row>
    <row r="6" spans="1:15" ht="16.5" customHeight="1">
      <c r="G6" s="229" t="s">
        <v>182</v>
      </c>
      <c r="H6" s="229"/>
      <c r="I6" s="229"/>
      <c r="J6" s="229"/>
      <c r="K6" s="229"/>
      <c r="L6" s="229"/>
      <c r="M6" s="229"/>
      <c r="N6" s="229"/>
      <c r="O6" s="229"/>
    </row>
    <row r="7" spans="1:15" ht="16.5" customHeight="1">
      <c r="G7" s="231" t="s">
        <v>183</v>
      </c>
      <c r="H7" s="231"/>
      <c r="I7" s="231"/>
      <c r="J7" s="171"/>
      <c r="K7" s="230" t="s">
        <v>20</v>
      </c>
      <c r="L7" s="230"/>
      <c r="M7" s="230"/>
      <c r="N7" s="171"/>
      <c r="O7" s="171"/>
    </row>
    <row r="8" spans="1:15" ht="16.5" customHeight="1">
      <c r="G8" s="172" t="s">
        <v>46</v>
      </c>
      <c r="H8" s="173"/>
      <c r="I8" s="172" t="s">
        <v>184</v>
      </c>
      <c r="J8" s="173"/>
      <c r="K8" s="172" t="s">
        <v>103</v>
      </c>
      <c r="L8" s="173"/>
      <c r="M8" s="172"/>
      <c r="N8" s="173"/>
      <c r="O8" s="168"/>
    </row>
    <row r="9" spans="1:15" ht="16.5" customHeight="1">
      <c r="G9" s="172" t="s">
        <v>27</v>
      </c>
      <c r="H9" s="173"/>
      <c r="I9" s="172" t="s">
        <v>185</v>
      </c>
      <c r="J9" s="173"/>
      <c r="K9" s="172" t="s">
        <v>104</v>
      </c>
      <c r="L9" s="173"/>
      <c r="M9" s="172" t="s">
        <v>21</v>
      </c>
      <c r="N9" s="173"/>
      <c r="O9" s="172" t="s">
        <v>28</v>
      </c>
    </row>
    <row r="10" spans="1:15" ht="16.5" customHeight="1">
      <c r="E10" s="24" t="s">
        <v>125</v>
      </c>
      <c r="G10" s="174" t="s">
        <v>1</v>
      </c>
      <c r="H10" s="173"/>
      <c r="I10" s="174" t="s">
        <v>1</v>
      </c>
      <c r="J10" s="173"/>
      <c r="K10" s="174" t="s">
        <v>1</v>
      </c>
      <c r="L10" s="173"/>
      <c r="M10" s="174" t="s">
        <v>1</v>
      </c>
      <c r="N10" s="173"/>
      <c r="O10" s="174" t="s">
        <v>1</v>
      </c>
    </row>
    <row r="11" spans="1:15" ht="16.5" customHeight="1">
      <c r="B11" s="74"/>
      <c r="G11" s="120"/>
      <c r="I11" s="120"/>
      <c r="M11" s="120"/>
      <c r="O11" s="120"/>
    </row>
    <row r="12" spans="1:15" s="14" customFormat="1" ht="16.5" customHeight="1">
      <c r="A12" s="2" t="s">
        <v>181</v>
      </c>
      <c r="B12" s="26"/>
      <c r="C12" s="26"/>
      <c r="D12" s="26"/>
      <c r="E12" s="25"/>
      <c r="G12" s="12">
        <v>2000000000</v>
      </c>
      <c r="H12" s="12"/>
      <c r="I12" s="27">
        <v>1248938736</v>
      </c>
      <c r="J12" s="12"/>
      <c r="K12" s="12">
        <v>110350000</v>
      </c>
      <c r="L12" s="12"/>
      <c r="M12" s="12">
        <v>349388589</v>
      </c>
      <c r="N12" s="12"/>
      <c r="O12" s="12">
        <f>SUM(G12:M12)</f>
        <v>3708677325</v>
      </c>
    </row>
    <row r="13" spans="1:15" s="14" customFormat="1" ht="16.5" customHeight="1">
      <c r="A13" s="26" t="s">
        <v>128</v>
      </c>
      <c r="B13" s="26"/>
      <c r="C13" s="26"/>
      <c r="D13" s="26"/>
      <c r="E13" s="25">
        <v>17</v>
      </c>
      <c r="G13" s="12">
        <v>0</v>
      </c>
      <c r="H13" s="12"/>
      <c r="I13" s="12">
        <v>0</v>
      </c>
      <c r="J13" s="12"/>
      <c r="K13" s="12">
        <v>0</v>
      </c>
      <c r="M13" s="12">
        <v>-300000000</v>
      </c>
      <c r="N13" s="12"/>
      <c r="O13" s="12">
        <f t="shared" ref="O13:O14" si="0">SUM(G13:M13)</f>
        <v>-300000000</v>
      </c>
    </row>
    <row r="14" spans="1:15" s="14" customFormat="1" ht="16.5" customHeight="1">
      <c r="A14" s="26" t="s">
        <v>67</v>
      </c>
      <c r="B14" s="26"/>
      <c r="C14" s="26"/>
      <c r="D14" s="26"/>
      <c r="G14" s="9">
        <v>0</v>
      </c>
      <c r="H14" s="27"/>
      <c r="I14" s="9">
        <v>0</v>
      </c>
      <c r="J14" s="27"/>
      <c r="K14" s="9">
        <v>0</v>
      </c>
      <c r="L14" s="56"/>
      <c r="M14" s="9">
        <f>'6 (9M)'!M54</f>
        <v>314835232</v>
      </c>
      <c r="N14" s="27"/>
      <c r="O14" s="9">
        <f t="shared" si="0"/>
        <v>314835232</v>
      </c>
    </row>
    <row r="15" spans="1:15" s="14" customFormat="1" ht="16.5" customHeight="1">
      <c r="A15" s="26"/>
      <c r="B15" s="26"/>
      <c r="C15" s="26"/>
      <c r="D15" s="26"/>
      <c r="G15" s="49"/>
      <c r="H15" s="12"/>
      <c r="I15" s="12"/>
      <c r="J15" s="12"/>
      <c r="K15" s="12"/>
      <c r="L15" s="12"/>
      <c r="M15" s="12"/>
      <c r="N15" s="12"/>
      <c r="O15" s="12"/>
    </row>
    <row r="16" spans="1:15" s="14" customFormat="1" ht="16.5" customHeight="1" thickBot="1">
      <c r="A16" s="2" t="s">
        <v>138</v>
      </c>
      <c r="B16" s="7"/>
      <c r="C16" s="26"/>
      <c r="D16" s="26"/>
      <c r="E16" s="25"/>
      <c r="G16" s="20">
        <f>SUM(G12:G15)</f>
        <v>2000000000</v>
      </c>
      <c r="H16" s="1"/>
      <c r="I16" s="20">
        <f>SUM(I12:I15)</f>
        <v>1248938736</v>
      </c>
      <c r="J16" s="1"/>
      <c r="K16" s="20">
        <f>SUM(K12:K15)</f>
        <v>110350000</v>
      </c>
      <c r="L16" s="1"/>
      <c r="M16" s="20">
        <f>SUM(M12:M15)</f>
        <v>364223821</v>
      </c>
      <c r="N16" s="1"/>
      <c r="O16" s="20">
        <f>SUM(O12:O15)</f>
        <v>3723512557</v>
      </c>
    </row>
    <row r="17" spans="1:15" s="14" customFormat="1" ht="16.5" customHeight="1" thickTop="1">
      <c r="A17" s="13"/>
      <c r="E17" s="25"/>
      <c r="G17" s="12"/>
      <c r="H17" s="12"/>
      <c r="I17" s="27"/>
      <c r="J17" s="12"/>
      <c r="K17" s="27"/>
      <c r="L17" s="12"/>
      <c r="M17" s="12"/>
      <c r="N17" s="12"/>
      <c r="O17" s="12"/>
    </row>
    <row r="18" spans="1:15" s="14" customFormat="1" ht="16.5" customHeight="1">
      <c r="A18" s="13"/>
      <c r="E18" s="25"/>
      <c r="G18" s="12"/>
      <c r="H18" s="12"/>
      <c r="I18" s="27"/>
      <c r="J18" s="12"/>
      <c r="K18" s="27"/>
      <c r="L18" s="12"/>
      <c r="M18" s="12"/>
      <c r="N18" s="12"/>
      <c r="O18" s="12"/>
    </row>
    <row r="19" spans="1:15" s="14" customFormat="1" ht="16.5" customHeight="1">
      <c r="A19" s="2" t="s">
        <v>230</v>
      </c>
      <c r="B19" s="26"/>
      <c r="C19" s="26"/>
      <c r="D19" s="26"/>
      <c r="E19" s="25"/>
      <c r="G19" s="17">
        <v>2000000000</v>
      </c>
      <c r="H19" s="12"/>
      <c r="I19" s="17">
        <v>1248938736</v>
      </c>
      <c r="J19" s="12"/>
      <c r="K19" s="17">
        <v>130650000</v>
      </c>
      <c r="L19" s="12"/>
      <c r="M19" s="17">
        <v>434715014</v>
      </c>
      <c r="N19" s="12"/>
      <c r="O19" s="17">
        <f>SUM(G19:M19)</f>
        <v>3814303750</v>
      </c>
    </row>
    <row r="20" spans="1:15" s="14" customFormat="1" ht="16.5" customHeight="1">
      <c r="A20" s="26" t="s">
        <v>128</v>
      </c>
      <c r="B20" s="26"/>
      <c r="C20" s="26"/>
      <c r="D20" s="26"/>
      <c r="E20" s="25">
        <v>17</v>
      </c>
      <c r="G20" s="17">
        <v>0</v>
      </c>
      <c r="H20" s="12"/>
      <c r="I20" s="17">
        <v>0</v>
      </c>
      <c r="J20" s="12"/>
      <c r="K20" s="17">
        <v>0</v>
      </c>
      <c r="L20" s="12"/>
      <c r="M20" s="17">
        <v>-300000000</v>
      </c>
      <c r="N20" s="12"/>
      <c r="O20" s="17">
        <f>SUM(G20:M20)</f>
        <v>-300000000</v>
      </c>
    </row>
    <row r="21" spans="1:15" s="14" customFormat="1" ht="16.5" customHeight="1">
      <c r="A21" s="26" t="s">
        <v>67</v>
      </c>
      <c r="B21" s="26"/>
      <c r="C21" s="26"/>
      <c r="D21" s="26"/>
      <c r="G21" s="8">
        <v>0</v>
      </c>
      <c r="H21" s="27"/>
      <c r="I21" s="8">
        <v>0</v>
      </c>
      <c r="J21" s="27"/>
      <c r="K21" s="8">
        <v>0</v>
      </c>
      <c r="L21" s="27"/>
      <c r="M21" s="8">
        <f>'6 (9M)'!K29</f>
        <v>263336000</v>
      </c>
      <c r="N21" s="27"/>
      <c r="O21" s="8">
        <v>263336000</v>
      </c>
    </row>
    <row r="22" spans="1:15" s="14" customFormat="1" ht="16.5" customHeight="1">
      <c r="A22" s="26"/>
      <c r="B22" s="26"/>
      <c r="C22" s="26"/>
      <c r="D22" s="26"/>
      <c r="G22" s="48"/>
      <c r="H22" s="12"/>
      <c r="I22" s="17"/>
      <c r="J22" s="12"/>
      <c r="K22" s="17"/>
      <c r="L22" s="12"/>
      <c r="M22" s="17"/>
      <c r="N22" s="12"/>
      <c r="O22" s="17"/>
    </row>
    <row r="23" spans="1:15" s="14" customFormat="1" ht="16.5" customHeight="1" thickBot="1">
      <c r="A23" s="2" t="s">
        <v>144</v>
      </c>
      <c r="B23" s="7"/>
      <c r="C23" s="26"/>
      <c r="D23" s="26"/>
      <c r="G23" s="19">
        <f>SUM(G19:G21)</f>
        <v>2000000000</v>
      </c>
      <c r="H23" s="1"/>
      <c r="I23" s="19">
        <f>SUM(I19:I21)</f>
        <v>1248938736</v>
      </c>
      <c r="J23" s="1"/>
      <c r="K23" s="19">
        <f>SUM(K19:K21)</f>
        <v>130650000</v>
      </c>
      <c r="L23" s="1"/>
      <c r="M23" s="19">
        <f>SUM(M19:M21)</f>
        <v>398051014</v>
      </c>
      <c r="N23" s="1"/>
      <c r="O23" s="19">
        <f>SUM(O19:O21)</f>
        <v>3777639750</v>
      </c>
    </row>
    <row r="24" spans="1:15" s="14" customFormat="1" ht="16.5" customHeight="1" thickTop="1">
      <c r="A24" s="2"/>
      <c r="B24" s="7"/>
      <c r="C24" s="26"/>
      <c r="D24" s="26"/>
      <c r="G24" s="12"/>
      <c r="H24" s="1"/>
      <c r="I24" s="12"/>
      <c r="J24" s="1"/>
      <c r="K24" s="12"/>
      <c r="L24" s="1"/>
      <c r="M24" s="12"/>
      <c r="N24" s="1"/>
      <c r="O24" s="12"/>
    </row>
    <row r="25" spans="1:15" s="14" customFormat="1" ht="16.5" customHeight="1">
      <c r="A25" s="2"/>
      <c r="B25" s="7"/>
      <c r="C25" s="26"/>
      <c r="D25" s="26"/>
      <c r="G25" s="12"/>
      <c r="H25" s="1"/>
      <c r="I25" s="12"/>
      <c r="J25" s="1"/>
      <c r="K25" s="12"/>
      <c r="L25" s="1"/>
      <c r="M25" s="12"/>
      <c r="N25" s="1"/>
      <c r="O25" s="12"/>
    </row>
    <row r="26" spans="1:15" s="14" customFormat="1" ht="16.5" customHeight="1">
      <c r="A26" s="2"/>
      <c r="B26" s="7"/>
      <c r="C26" s="26"/>
      <c r="D26" s="26"/>
      <c r="G26" s="12"/>
      <c r="H26" s="1"/>
      <c r="I26" s="12"/>
      <c r="J26" s="1"/>
      <c r="K26" s="12"/>
      <c r="L26" s="1"/>
      <c r="M26" s="12"/>
      <c r="N26" s="1"/>
      <c r="O26" s="12"/>
    </row>
    <row r="27" spans="1:15" s="14" customFormat="1" ht="16.5" customHeight="1">
      <c r="A27" s="2"/>
      <c r="B27" s="7"/>
      <c r="C27" s="26"/>
      <c r="D27" s="26"/>
      <c r="G27" s="12"/>
      <c r="H27" s="1"/>
      <c r="I27" s="12"/>
      <c r="J27" s="1"/>
      <c r="K27" s="12"/>
      <c r="L27" s="1"/>
      <c r="M27" s="12"/>
      <c r="N27" s="1"/>
      <c r="O27" s="12"/>
    </row>
    <row r="28" spans="1:15" s="14" customFormat="1" ht="16.5" customHeight="1">
      <c r="A28" s="2"/>
      <c r="B28" s="7"/>
      <c r="C28" s="26"/>
      <c r="D28" s="26"/>
      <c r="G28" s="12"/>
      <c r="H28" s="1"/>
      <c r="I28" s="12"/>
      <c r="J28" s="1"/>
      <c r="K28" s="12"/>
      <c r="L28" s="1"/>
      <c r="M28" s="12"/>
      <c r="N28" s="1"/>
      <c r="O28" s="12"/>
    </row>
    <row r="29" spans="1:15" s="14" customFormat="1" ht="16.5" customHeight="1">
      <c r="A29" s="2"/>
      <c r="B29" s="7"/>
      <c r="C29" s="26"/>
      <c r="D29" s="26"/>
      <c r="G29" s="12"/>
      <c r="H29" s="1"/>
      <c r="I29" s="12"/>
      <c r="J29" s="1"/>
      <c r="K29" s="12"/>
      <c r="L29" s="1"/>
      <c r="M29" s="12"/>
      <c r="N29" s="1"/>
      <c r="O29" s="12"/>
    </row>
    <row r="30" spans="1:15" s="14" customFormat="1" ht="16.5" customHeight="1">
      <c r="A30" s="2"/>
      <c r="B30" s="7"/>
      <c r="C30" s="26"/>
      <c r="D30" s="26"/>
      <c r="G30" s="12"/>
      <c r="H30" s="1"/>
      <c r="I30" s="12"/>
      <c r="J30" s="1"/>
      <c r="K30" s="12"/>
      <c r="L30" s="1"/>
      <c r="M30" s="12"/>
      <c r="N30" s="1"/>
      <c r="O30" s="12"/>
    </row>
    <row r="31" spans="1:15" ht="12.75" customHeight="1">
      <c r="A31" s="61"/>
      <c r="B31" s="74"/>
      <c r="G31" s="12"/>
      <c r="H31" s="1"/>
      <c r="I31" s="12"/>
      <c r="J31" s="1"/>
      <c r="K31" s="1"/>
      <c r="L31" s="1"/>
      <c r="M31" s="12"/>
      <c r="N31" s="1"/>
      <c r="O31" s="12"/>
    </row>
    <row r="32" spans="1:15" ht="21.95" customHeight="1">
      <c r="A32" s="64" t="s">
        <v>65</v>
      </c>
      <c r="B32" s="64"/>
      <c r="C32" s="64"/>
      <c r="D32" s="64"/>
      <c r="E32" s="64"/>
      <c r="F32" s="64"/>
      <c r="G32" s="66"/>
      <c r="H32" s="66"/>
      <c r="I32" s="66"/>
      <c r="J32" s="5"/>
      <c r="K32" s="5"/>
      <c r="L32" s="5"/>
      <c r="M32" s="66"/>
      <c r="N32" s="5"/>
      <c r="O32" s="66"/>
    </row>
  </sheetData>
  <mergeCells count="3">
    <mergeCell ref="G6:O6"/>
    <mergeCell ref="K7:M7"/>
    <mergeCell ref="G7:I7"/>
  </mergeCells>
  <pageMargins left="1" right="1" top="0.5" bottom="0.6" header="0.49" footer="0.4"/>
  <pageSetup paperSize="9" firstPageNumber="8" orientation="landscape" useFirstPageNumber="1" horizontalDpi="1200" verticalDpi="1200" r:id="rId1"/>
  <headerFooter>
    <oddFooter>&amp;R&amp;"Arial,Regular"&amp;9&amp;P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7711ED-2663-4438-88A3-9C0DAD37AE09}">
  <dimension ref="A1:L161"/>
  <sheetViews>
    <sheetView tabSelected="1" zoomScale="115" zoomScaleNormal="115" zoomScaleSheetLayoutView="100" workbookViewId="0">
      <selection activeCell="B7" sqref="B7"/>
    </sheetView>
  </sheetViews>
  <sheetFormatPr defaultColWidth="0.5703125" defaultRowHeight="16.350000000000001" customHeight="1"/>
  <cols>
    <col min="1" max="1" width="1.5703125" style="122" customWidth="1"/>
    <col min="2" max="2" width="42.85546875" style="122" customWidth="1"/>
    <col min="3" max="3" width="5.140625" style="122" customWidth="1"/>
    <col min="4" max="4" width="0.5703125" style="122" customWidth="1"/>
    <col min="5" max="5" width="10.7109375" style="122" customWidth="1"/>
    <col min="6" max="6" width="0.5703125" style="122" customWidth="1"/>
    <col min="7" max="7" width="10.7109375" style="122" customWidth="1"/>
    <col min="8" max="8" width="0.5703125" style="122" customWidth="1"/>
    <col min="9" max="9" width="10.7109375" style="122" customWidth="1"/>
    <col min="10" max="10" width="0.5703125" style="122" customWidth="1"/>
    <col min="11" max="11" width="10.7109375" style="122" customWidth="1"/>
    <col min="12" max="211" width="9.42578125" style="122" customWidth="1"/>
    <col min="212" max="212" width="1.42578125" style="122" customWidth="1"/>
    <col min="213" max="213" width="52.5703125" style="122" customWidth="1"/>
    <col min="214" max="214" width="7" style="122" bestFit="1" customWidth="1"/>
    <col min="215" max="215" width="0.5703125" style="122" customWidth="1"/>
    <col min="216" max="216" width="10.5703125" style="122" customWidth="1"/>
    <col min="217" max="16384" width="0.5703125" style="122"/>
  </cols>
  <sheetData>
    <row r="1" spans="1:11" ht="16.350000000000001" customHeight="1">
      <c r="A1" s="121" t="str">
        <f>'E8'!A1</f>
        <v>R&amp;B Food Supply Public Company Limited</v>
      </c>
    </row>
    <row r="2" spans="1:11" ht="16.350000000000001" customHeight="1">
      <c r="A2" s="123" t="s">
        <v>108</v>
      </c>
      <c r="B2" s="124"/>
      <c r="C2" s="124"/>
    </row>
    <row r="3" spans="1:11" ht="16.350000000000001" customHeight="1">
      <c r="A3" s="125" t="s">
        <v>145</v>
      </c>
      <c r="B3" s="125"/>
      <c r="C3" s="125"/>
      <c r="D3" s="126"/>
      <c r="E3" s="126"/>
      <c r="F3" s="126"/>
      <c r="G3" s="126"/>
      <c r="H3" s="126"/>
      <c r="I3" s="126"/>
      <c r="J3" s="126"/>
      <c r="K3" s="126"/>
    </row>
    <row r="4" spans="1:11" ht="16.350000000000001" customHeight="1">
      <c r="A4" s="123"/>
      <c r="B4" s="123"/>
      <c r="C4" s="123"/>
    </row>
    <row r="5" spans="1:11" ht="16.350000000000001" customHeight="1">
      <c r="A5" s="123"/>
      <c r="B5" s="123"/>
      <c r="C5" s="123"/>
    </row>
    <row r="6" spans="1:11" s="128" customFormat="1" ht="15" customHeight="1">
      <c r="A6" s="127"/>
      <c r="B6" s="127"/>
      <c r="C6" s="127"/>
      <c r="E6" s="232" t="s">
        <v>42</v>
      </c>
      <c r="F6" s="232"/>
      <c r="G6" s="232"/>
      <c r="I6" s="232" t="s">
        <v>61</v>
      </c>
      <c r="J6" s="232"/>
      <c r="K6" s="232"/>
    </row>
    <row r="7" spans="1:11" s="128" customFormat="1" ht="15" customHeight="1">
      <c r="A7" s="127"/>
      <c r="B7" s="127"/>
      <c r="C7" s="127"/>
      <c r="E7" s="233" t="s">
        <v>43</v>
      </c>
      <c r="F7" s="233"/>
      <c r="G7" s="233"/>
      <c r="H7" s="129"/>
      <c r="I7" s="233" t="s">
        <v>43</v>
      </c>
      <c r="J7" s="233"/>
      <c r="K7" s="233"/>
    </row>
    <row r="8" spans="1:11" s="128" customFormat="1" ht="15" customHeight="1">
      <c r="A8" s="127"/>
      <c r="B8" s="127"/>
      <c r="C8" s="127"/>
      <c r="E8" s="129" t="s">
        <v>44</v>
      </c>
      <c r="F8" s="130"/>
      <c r="G8" s="129" t="s">
        <v>44</v>
      </c>
      <c r="H8" s="129"/>
      <c r="I8" s="129" t="s">
        <v>44</v>
      </c>
      <c r="J8" s="130"/>
      <c r="K8" s="129" t="s">
        <v>44</v>
      </c>
    </row>
    <row r="9" spans="1:11" s="128" customFormat="1" ht="15" customHeight="1">
      <c r="A9" s="127"/>
      <c r="B9" s="127"/>
      <c r="C9" s="127"/>
      <c r="E9" s="131" t="s">
        <v>137</v>
      </c>
      <c r="F9" s="114"/>
      <c r="G9" s="131" t="s">
        <v>137</v>
      </c>
      <c r="H9" s="114"/>
      <c r="I9" s="131" t="s">
        <v>137</v>
      </c>
      <c r="J9" s="114"/>
      <c r="K9" s="131" t="s">
        <v>137</v>
      </c>
    </row>
    <row r="10" spans="1:11" s="128" customFormat="1" ht="15" customHeight="1">
      <c r="A10" s="127"/>
      <c r="B10" s="127"/>
      <c r="C10" s="127"/>
      <c r="E10" s="132" t="s">
        <v>139</v>
      </c>
      <c r="F10" s="132"/>
      <c r="G10" s="132" t="s">
        <v>109</v>
      </c>
      <c r="H10" s="130"/>
      <c r="I10" s="132" t="s">
        <v>139</v>
      </c>
      <c r="J10" s="132"/>
      <c r="K10" s="132" t="s">
        <v>109</v>
      </c>
    </row>
    <row r="11" spans="1:11" s="128" customFormat="1" ht="15" customHeight="1">
      <c r="A11" s="133"/>
      <c r="B11" s="133"/>
      <c r="C11" s="215" t="s">
        <v>0</v>
      </c>
      <c r="D11" s="134"/>
      <c r="E11" s="135" t="s">
        <v>1</v>
      </c>
      <c r="F11" s="132"/>
      <c r="G11" s="135" t="s">
        <v>1</v>
      </c>
      <c r="H11" s="134"/>
      <c r="I11" s="135" t="s">
        <v>1</v>
      </c>
      <c r="J11" s="132"/>
      <c r="K11" s="135" t="s">
        <v>1</v>
      </c>
    </row>
    <row r="12" spans="1:11" s="128" customFormat="1" ht="15" customHeight="1">
      <c r="A12" s="133"/>
      <c r="B12" s="133"/>
      <c r="C12" s="216"/>
      <c r="D12" s="134"/>
      <c r="E12" s="136"/>
      <c r="I12" s="136"/>
      <c r="J12" s="132"/>
      <c r="K12" s="137"/>
    </row>
    <row r="13" spans="1:11" s="128" customFormat="1" ht="15" customHeight="1">
      <c r="A13" s="127" t="s">
        <v>32</v>
      </c>
      <c r="B13" s="138"/>
      <c r="C13" s="138"/>
      <c r="E13" s="136"/>
      <c r="I13" s="187"/>
    </row>
    <row r="14" spans="1:11" s="128" customFormat="1" ht="15" customHeight="1">
      <c r="A14" s="138" t="s">
        <v>29</v>
      </c>
      <c r="B14" s="138"/>
      <c r="C14" s="138"/>
      <c r="E14" s="139">
        <v>469707672</v>
      </c>
      <c r="G14" s="234">
        <v>547871994</v>
      </c>
      <c r="I14" s="139">
        <v>317174053</v>
      </c>
      <c r="K14" s="234">
        <v>388706162</v>
      </c>
    </row>
    <row r="15" spans="1:11" s="128" customFormat="1" ht="6" customHeight="1">
      <c r="A15" s="138"/>
      <c r="B15" s="138"/>
      <c r="C15" s="138"/>
      <c r="E15" s="139"/>
      <c r="G15" s="140"/>
      <c r="I15" s="139"/>
      <c r="K15" s="140"/>
    </row>
    <row r="16" spans="1:11" s="128" customFormat="1" ht="15" customHeight="1">
      <c r="A16" s="128" t="s">
        <v>33</v>
      </c>
      <c r="B16" s="138"/>
      <c r="C16" s="138"/>
      <c r="E16" s="139"/>
      <c r="G16" s="140"/>
      <c r="I16" s="139"/>
      <c r="K16" s="141"/>
    </row>
    <row r="17" spans="2:11" s="128" customFormat="1" ht="15" customHeight="1">
      <c r="B17" s="128" t="s">
        <v>148</v>
      </c>
      <c r="C17" s="138"/>
      <c r="E17" s="136"/>
      <c r="G17" s="140"/>
      <c r="I17" s="187"/>
    </row>
    <row r="18" spans="2:11" s="128" customFormat="1" ht="15" customHeight="1">
      <c r="B18" s="128" t="s">
        <v>149</v>
      </c>
      <c r="C18" s="142">
        <v>11</v>
      </c>
      <c r="E18" s="139">
        <v>0</v>
      </c>
      <c r="G18" s="141">
        <v>0</v>
      </c>
      <c r="I18" s="139">
        <v>3171565</v>
      </c>
      <c r="K18" s="141">
        <v>3175900</v>
      </c>
    </row>
    <row r="19" spans="2:11" s="128" customFormat="1" ht="15" customHeight="1">
      <c r="B19" s="128" t="s">
        <v>34</v>
      </c>
      <c r="C19" s="142">
        <v>12</v>
      </c>
      <c r="E19" s="139">
        <v>133473044</v>
      </c>
      <c r="G19" s="234">
        <v>94956348</v>
      </c>
      <c r="I19" s="139">
        <v>89932790</v>
      </c>
      <c r="K19" s="141">
        <v>60246139</v>
      </c>
    </row>
    <row r="20" spans="2:11" s="128" customFormat="1" ht="15" customHeight="1">
      <c r="B20" s="128" t="s">
        <v>150</v>
      </c>
      <c r="C20" s="142">
        <v>13</v>
      </c>
      <c r="E20" s="139">
        <v>19795109</v>
      </c>
      <c r="G20" s="234">
        <v>20396922</v>
      </c>
      <c r="I20" s="139">
        <v>11164434</v>
      </c>
      <c r="K20" s="141">
        <v>11931296</v>
      </c>
    </row>
    <row r="21" spans="2:11" s="128" customFormat="1" ht="15" customHeight="1">
      <c r="B21" s="128" t="s">
        <v>151</v>
      </c>
      <c r="C21" s="142">
        <v>7</v>
      </c>
      <c r="E21" s="139">
        <v>-15081669</v>
      </c>
      <c r="G21" s="141">
        <v>0</v>
      </c>
      <c r="I21" s="139">
        <v>0</v>
      </c>
      <c r="K21" s="141">
        <v>0</v>
      </c>
    </row>
    <row r="22" spans="2:11" s="128" customFormat="1" ht="15" customHeight="1">
      <c r="B22" s="138" t="s">
        <v>35</v>
      </c>
      <c r="C22" s="142">
        <v>12</v>
      </c>
      <c r="D22" s="143"/>
      <c r="E22" s="139">
        <v>1247040</v>
      </c>
      <c r="F22" s="143"/>
      <c r="G22" s="234">
        <v>8165076</v>
      </c>
      <c r="H22" s="143"/>
      <c r="I22" s="139">
        <v>549660</v>
      </c>
      <c r="J22" s="143"/>
      <c r="K22" s="141">
        <v>5540722</v>
      </c>
    </row>
    <row r="23" spans="2:11" s="128" customFormat="1" ht="15" customHeight="1">
      <c r="B23" s="138" t="s">
        <v>130</v>
      </c>
      <c r="C23" s="142"/>
      <c r="D23" s="143"/>
      <c r="E23" s="139">
        <v>9372393</v>
      </c>
      <c r="F23" s="143"/>
      <c r="G23" s="234">
        <v>12633224</v>
      </c>
      <c r="H23" s="143"/>
      <c r="I23" s="139">
        <v>7794331</v>
      </c>
      <c r="J23" s="143"/>
      <c r="K23" s="141">
        <v>12627871</v>
      </c>
    </row>
    <row r="24" spans="2:11" s="128" customFormat="1" ht="15" customHeight="1">
      <c r="B24" s="128" t="s">
        <v>236</v>
      </c>
      <c r="C24" s="142">
        <v>9</v>
      </c>
      <c r="E24" s="139">
        <v>789633</v>
      </c>
      <c r="G24" s="234">
        <v>969309</v>
      </c>
      <c r="I24" s="139">
        <v>-298325</v>
      </c>
      <c r="K24" s="141">
        <v>1015469</v>
      </c>
    </row>
    <row r="25" spans="2:11" s="128" customFormat="1" ht="15" customHeight="1">
      <c r="B25" s="144" t="s">
        <v>237</v>
      </c>
      <c r="C25" s="142">
        <v>9</v>
      </c>
      <c r="E25" s="139">
        <v>6040814</v>
      </c>
      <c r="G25" s="234">
        <v>-8618283</v>
      </c>
      <c r="I25" s="139">
        <v>1670321</v>
      </c>
      <c r="K25" s="141">
        <v>95860</v>
      </c>
    </row>
    <row r="26" spans="2:11" s="128" customFormat="1" ht="15" customHeight="1">
      <c r="B26" s="144" t="s">
        <v>222</v>
      </c>
      <c r="C26" s="142"/>
      <c r="E26" s="139">
        <v>0</v>
      </c>
      <c r="G26" s="234">
        <v>84643</v>
      </c>
      <c r="I26" s="139">
        <v>0</v>
      </c>
      <c r="K26" s="141">
        <v>0</v>
      </c>
    </row>
    <row r="27" spans="2:11" s="128" customFormat="1" ht="15" customHeight="1">
      <c r="B27" s="128" t="s">
        <v>235</v>
      </c>
      <c r="C27" s="142">
        <v>12</v>
      </c>
      <c r="E27" s="139">
        <v>-102801</v>
      </c>
      <c r="G27" s="234">
        <v>-27356</v>
      </c>
      <c r="I27" s="139">
        <v>-111836</v>
      </c>
      <c r="K27" s="141">
        <v>-27347</v>
      </c>
    </row>
    <row r="28" spans="2:11" s="128" customFormat="1" ht="15" customHeight="1">
      <c r="B28" s="128" t="s">
        <v>92</v>
      </c>
      <c r="C28" s="142">
        <v>12</v>
      </c>
      <c r="E28" s="139">
        <v>1077520</v>
      </c>
      <c r="G28" s="234">
        <v>40034</v>
      </c>
      <c r="I28" s="139">
        <v>477516</v>
      </c>
      <c r="K28" s="141">
        <v>4418</v>
      </c>
    </row>
    <row r="29" spans="2:11" s="128" customFormat="1" ht="15" customHeight="1">
      <c r="B29" s="128" t="s">
        <v>152</v>
      </c>
      <c r="C29" s="142"/>
      <c r="E29" s="139">
        <v>104187</v>
      </c>
      <c r="G29" s="141">
        <v>0</v>
      </c>
      <c r="I29" s="139">
        <v>0</v>
      </c>
      <c r="K29" s="141">
        <v>0</v>
      </c>
    </row>
    <row r="30" spans="2:11" s="128" customFormat="1" ht="15" customHeight="1">
      <c r="B30" s="128" t="s">
        <v>41</v>
      </c>
      <c r="C30" s="142">
        <v>15</v>
      </c>
      <c r="E30" s="139">
        <v>3546822</v>
      </c>
      <c r="G30" s="234">
        <v>2846404</v>
      </c>
      <c r="I30" s="139">
        <v>1938313</v>
      </c>
      <c r="K30" s="141">
        <v>1963913</v>
      </c>
    </row>
    <row r="31" spans="2:11" s="128" customFormat="1" ht="15" customHeight="1">
      <c r="B31" s="128" t="s">
        <v>133</v>
      </c>
      <c r="C31" s="142"/>
      <c r="E31" s="139">
        <v>0</v>
      </c>
      <c r="G31" s="141">
        <v>0</v>
      </c>
      <c r="I31" s="139">
        <v>-7638472</v>
      </c>
      <c r="K31" s="141">
        <v>-7534261</v>
      </c>
    </row>
    <row r="32" spans="2:11" s="128" customFormat="1" ht="15" customHeight="1">
      <c r="B32" s="128" t="s">
        <v>132</v>
      </c>
      <c r="C32" s="142"/>
      <c r="E32" s="139">
        <v>415800</v>
      </c>
      <c r="G32" s="234">
        <v>347760</v>
      </c>
      <c r="I32" s="139">
        <v>207900</v>
      </c>
      <c r="K32" s="141">
        <v>173880</v>
      </c>
    </row>
    <row r="33" spans="1:11" s="128" customFormat="1" ht="15" customHeight="1">
      <c r="B33" s="128" t="s">
        <v>36</v>
      </c>
      <c r="C33" s="142"/>
      <c r="E33" s="139">
        <v>-2226319</v>
      </c>
      <c r="G33" s="202">
        <v>-2831370</v>
      </c>
      <c r="I33" s="139">
        <v>-9422919</v>
      </c>
      <c r="K33" s="141">
        <v>-13149240</v>
      </c>
    </row>
    <row r="34" spans="1:11" s="128" customFormat="1" ht="15" customHeight="1">
      <c r="B34" s="128" t="s">
        <v>97</v>
      </c>
      <c r="C34" s="142"/>
      <c r="E34" s="139">
        <v>6055554</v>
      </c>
      <c r="G34" s="234">
        <v>6358247</v>
      </c>
      <c r="I34" s="139">
        <v>6683164</v>
      </c>
      <c r="K34" s="141">
        <v>6605771</v>
      </c>
    </row>
    <row r="35" spans="1:11" s="128" customFormat="1" ht="15" customHeight="1">
      <c r="B35" s="138" t="s">
        <v>238</v>
      </c>
      <c r="C35" s="142"/>
      <c r="E35" s="139">
        <v>22712875</v>
      </c>
      <c r="G35" s="234">
        <v>6883466</v>
      </c>
      <c r="I35" s="139">
        <v>-23075031</v>
      </c>
      <c r="K35" s="141">
        <v>-4633276</v>
      </c>
    </row>
    <row r="36" spans="1:11" s="128" customFormat="1" ht="15" customHeight="1">
      <c r="B36" s="128" t="s">
        <v>37</v>
      </c>
      <c r="C36" s="142"/>
      <c r="E36" s="139"/>
      <c r="G36" s="234"/>
      <c r="I36" s="139"/>
    </row>
    <row r="37" spans="1:11" s="128" customFormat="1" ht="15" customHeight="1">
      <c r="B37" s="145" t="s">
        <v>223</v>
      </c>
      <c r="C37" s="138"/>
      <c r="E37" s="139">
        <v>-39611274</v>
      </c>
      <c r="G37" s="234">
        <v>-128081710</v>
      </c>
      <c r="I37" s="139">
        <v>6504345</v>
      </c>
      <c r="K37" s="141">
        <v>-89004422</v>
      </c>
    </row>
    <row r="38" spans="1:11" s="128" customFormat="1" ht="15" customHeight="1">
      <c r="B38" s="145" t="s">
        <v>224</v>
      </c>
      <c r="C38" s="138"/>
      <c r="E38" s="139">
        <v>-228742315</v>
      </c>
      <c r="G38" s="202">
        <v>-104212401</v>
      </c>
      <c r="I38" s="139">
        <v>-146636270</v>
      </c>
      <c r="K38" s="141">
        <v>-69666975</v>
      </c>
    </row>
    <row r="39" spans="1:11" s="128" customFormat="1" ht="15" customHeight="1">
      <c r="B39" s="128" t="s">
        <v>225</v>
      </c>
      <c r="C39" s="138"/>
      <c r="E39" s="139">
        <v>4124221</v>
      </c>
      <c r="G39" s="202">
        <v>-4703673</v>
      </c>
      <c r="I39" s="139">
        <v>36520</v>
      </c>
      <c r="K39" s="141">
        <v>-239026</v>
      </c>
    </row>
    <row r="40" spans="1:11" s="128" customFormat="1" ht="15" customHeight="1">
      <c r="B40" s="145" t="s">
        <v>226</v>
      </c>
      <c r="C40" s="138"/>
      <c r="E40" s="139">
        <v>692083</v>
      </c>
      <c r="G40" s="202">
        <v>-2946570</v>
      </c>
      <c r="I40" s="139">
        <v>-895200</v>
      </c>
      <c r="K40" s="141">
        <v>-393385</v>
      </c>
    </row>
    <row r="41" spans="1:11" s="128" customFormat="1" ht="15" customHeight="1">
      <c r="B41" s="145" t="s">
        <v>227</v>
      </c>
      <c r="C41" s="138"/>
      <c r="E41" s="139">
        <v>16324995</v>
      </c>
      <c r="G41" s="234">
        <v>59803802</v>
      </c>
      <c r="I41" s="139">
        <v>-30344833</v>
      </c>
      <c r="K41" s="141">
        <v>28604875</v>
      </c>
    </row>
    <row r="42" spans="1:11" s="128" customFormat="1" ht="15" customHeight="1">
      <c r="B42" s="145" t="s">
        <v>228</v>
      </c>
      <c r="C42" s="138"/>
      <c r="E42" s="146">
        <v>6312790</v>
      </c>
      <c r="G42" s="203">
        <v>-3340917</v>
      </c>
      <c r="I42" s="146">
        <v>1286054</v>
      </c>
      <c r="K42" s="147">
        <v>-3325234</v>
      </c>
    </row>
    <row r="43" spans="1:11" s="128" customFormat="1" ht="6" customHeight="1">
      <c r="B43" s="145"/>
      <c r="C43" s="138"/>
      <c r="E43" s="21"/>
      <c r="G43" s="140"/>
      <c r="I43" s="21"/>
      <c r="K43" s="143"/>
    </row>
    <row r="44" spans="1:11" s="128" customFormat="1" ht="15" customHeight="1">
      <c r="A44" s="128" t="s">
        <v>229</v>
      </c>
      <c r="C44" s="138"/>
      <c r="D44" s="141"/>
      <c r="E44" s="21">
        <f>SUM(E14:F42)</f>
        <v>416028174</v>
      </c>
      <c r="G44" s="234">
        <f>SUM(G14:G43)</f>
        <v>506594949</v>
      </c>
      <c r="I44" s="21">
        <f>SUM(I14:J42)</f>
        <v>230168080</v>
      </c>
      <c r="J44" s="141"/>
      <c r="K44" s="143">
        <f>SUM(K14:K42)</f>
        <v>332719110</v>
      </c>
    </row>
    <row r="45" spans="1:11" s="128" customFormat="1" ht="15" customHeight="1">
      <c r="A45" s="128" t="s">
        <v>153</v>
      </c>
      <c r="C45" s="142">
        <v>15</v>
      </c>
      <c r="D45" s="141"/>
      <c r="E45" s="21">
        <v>-375120</v>
      </c>
      <c r="G45" s="202">
        <v>-123839</v>
      </c>
      <c r="I45" s="21">
        <v>0</v>
      </c>
      <c r="J45" s="141"/>
      <c r="K45" s="143">
        <v>0</v>
      </c>
    </row>
    <row r="46" spans="1:11" s="128" customFormat="1" ht="15" customHeight="1">
      <c r="A46" s="148" t="s">
        <v>154</v>
      </c>
      <c r="B46" s="148"/>
      <c r="E46" s="139">
        <v>-6055554</v>
      </c>
      <c r="G46" s="202">
        <v>-6358247</v>
      </c>
      <c r="I46" s="139">
        <v>-6683164</v>
      </c>
      <c r="K46" s="141">
        <v>-6605771</v>
      </c>
    </row>
    <row r="47" spans="1:11" s="128" customFormat="1" ht="15" customHeight="1">
      <c r="A47" s="148" t="s">
        <v>155</v>
      </c>
      <c r="B47" s="148"/>
      <c r="E47" s="139">
        <v>-111065543</v>
      </c>
      <c r="G47" s="204">
        <v>-90902422</v>
      </c>
      <c r="I47" s="139">
        <v>-89348254</v>
      </c>
      <c r="K47" s="141">
        <v>-70156943</v>
      </c>
    </row>
    <row r="48" spans="1:11" s="128" customFormat="1" ht="15" customHeight="1">
      <c r="A48" s="128" t="s">
        <v>156</v>
      </c>
      <c r="B48" s="148"/>
      <c r="C48" s="142">
        <v>7</v>
      </c>
      <c r="E48" s="146">
        <v>-13910046</v>
      </c>
      <c r="G48" s="203">
        <v>-32416751</v>
      </c>
      <c r="I48" s="146">
        <v>0</v>
      </c>
      <c r="K48" s="147">
        <v>0</v>
      </c>
    </row>
    <row r="49" spans="1:11" s="128" customFormat="1" ht="6" customHeight="1">
      <c r="A49" s="148"/>
      <c r="B49" s="148"/>
      <c r="E49" s="21"/>
      <c r="G49" s="143"/>
      <c r="I49" s="21"/>
      <c r="K49" s="143"/>
    </row>
    <row r="50" spans="1:11" s="128" customFormat="1" ht="15" customHeight="1">
      <c r="A50" s="128" t="s">
        <v>72</v>
      </c>
      <c r="C50" s="138"/>
      <c r="D50" s="143"/>
      <c r="E50" s="149">
        <f>SUM(E44:E48)</f>
        <v>284621911</v>
      </c>
      <c r="F50" s="195"/>
      <c r="G50" s="197">
        <f>SUM(G44:G48)</f>
        <v>376793690</v>
      </c>
      <c r="H50" s="195"/>
      <c r="I50" s="149">
        <f>SUM(I44:I48)</f>
        <v>134136662</v>
      </c>
      <c r="J50" s="195"/>
      <c r="K50" s="197">
        <f>SUM(K44:K48)</f>
        <v>255956396</v>
      </c>
    </row>
    <row r="51" spans="1:11" s="128" customFormat="1" ht="10.5" customHeight="1">
      <c r="C51" s="138"/>
      <c r="D51" s="143"/>
      <c r="E51" s="143"/>
      <c r="F51" s="143"/>
      <c r="G51" s="143"/>
      <c r="H51" s="143"/>
      <c r="I51" s="143"/>
      <c r="J51" s="143"/>
      <c r="K51" s="143"/>
    </row>
    <row r="52" spans="1:11" s="128" customFormat="1" ht="10.5" customHeight="1">
      <c r="C52" s="138"/>
      <c r="D52" s="143"/>
      <c r="E52" s="143"/>
      <c r="F52" s="143"/>
      <c r="G52" s="143"/>
      <c r="H52" s="143"/>
      <c r="I52" s="143"/>
      <c r="J52" s="143"/>
      <c r="K52" s="143"/>
    </row>
    <row r="53" spans="1:11" s="128" customFormat="1" ht="10.5" customHeight="1">
      <c r="C53" s="138"/>
      <c r="D53" s="143"/>
      <c r="E53" s="143"/>
      <c r="F53" s="143"/>
      <c r="G53" s="143"/>
      <c r="H53" s="143"/>
      <c r="I53" s="143"/>
      <c r="J53" s="143"/>
      <c r="K53" s="143"/>
    </row>
    <row r="54" spans="1:11" ht="21.95" customHeight="1">
      <c r="A54" s="151" t="s">
        <v>157</v>
      </c>
      <c r="B54" s="152"/>
      <c r="C54" s="152"/>
      <c r="D54" s="126"/>
      <c r="E54" s="126"/>
      <c r="F54" s="126"/>
      <c r="G54" s="126"/>
      <c r="H54" s="126"/>
      <c r="I54" s="126"/>
      <c r="J54" s="126"/>
      <c r="K54" s="126"/>
    </row>
    <row r="55" spans="1:11" ht="16.5" customHeight="1">
      <c r="A55" s="121" t="str">
        <f>A1</f>
        <v>R&amp;B Food Supply Public Company Limited</v>
      </c>
      <c r="B55" s="153"/>
      <c r="C55" s="153"/>
    </row>
    <row r="56" spans="1:11" ht="16.5" customHeight="1">
      <c r="A56" s="123" t="s">
        <v>98</v>
      </c>
      <c r="B56" s="153"/>
      <c r="C56" s="153"/>
    </row>
    <row r="57" spans="1:11" ht="16.5" customHeight="1">
      <c r="A57" s="125" t="s">
        <v>145</v>
      </c>
      <c r="B57" s="152"/>
      <c r="C57" s="152"/>
      <c r="D57" s="126"/>
      <c r="E57" s="126"/>
      <c r="F57" s="126"/>
      <c r="G57" s="126"/>
      <c r="H57" s="126"/>
      <c r="I57" s="126"/>
      <c r="J57" s="126"/>
      <c r="K57" s="126"/>
    </row>
    <row r="58" spans="1:11" ht="12" customHeight="1">
      <c r="A58" s="123"/>
      <c r="B58" s="153"/>
      <c r="C58" s="153"/>
    </row>
    <row r="59" spans="1:11" ht="12" customHeight="1">
      <c r="A59" s="123"/>
      <c r="B59" s="153"/>
      <c r="C59" s="153"/>
    </row>
    <row r="60" spans="1:11" s="128" customFormat="1" ht="15" customHeight="1">
      <c r="A60" s="127"/>
      <c r="B60" s="138"/>
      <c r="C60" s="138"/>
      <c r="E60" s="232" t="s">
        <v>42</v>
      </c>
      <c r="F60" s="232"/>
      <c r="G60" s="232"/>
      <c r="H60" s="129"/>
      <c r="I60" s="232" t="s">
        <v>61</v>
      </c>
      <c r="J60" s="232"/>
      <c r="K60" s="232"/>
    </row>
    <row r="61" spans="1:11" s="128" customFormat="1" ht="15" customHeight="1">
      <c r="A61" s="138"/>
      <c r="B61" s="138"/>
      <c r="C61" s="138"/>
      <c r="E61" s="233" t="s">
        <v>43</v>
      </c>
      <c r="F61" s="233"/>
      <c r="G61" s="233"/>
      <c r="H61" s="129"/>
      <c r="I61" s="233" t="s">
        <v>43</v>
      </c>
      <c r="J61" s="233"/>
      <c r="K61" s="233"/>
    </row>
    <row r="62" spans="1:11" s="128" customFormat="1" ht="15" customHeight="1">
      <c r="A62" s="138"/>
      <c r="B62" s="138"/>
      <c r="C62" s="138"/>
      <c r="E62" s="129" t="s">
        <v>44</v>
      </c>
      <c r="F62" s="130"/>
      <c r="G62" s="129" t="s">
        <v>44</v>
      </c>
      <c r="H62" s="129"/>
      <c r="I62" s="129" t="s">
        <v>44</v>
      </c>
      <c r="J62" s="130"/>
      <c r="K62" s="129" t="s">
        <v>44</v>
      </c>
    </row>
    <row r="63" spans="1:11" s="128" customFormat="1" ht="15" customHeight="1">
      <c r="A63" s="138"/>
      <c r="B63" s="138"/>
      <c r="C63" s="138"/>
      <c r="E63" s="131" t="s">
        <v>137</v>
      </c>
      <c r="F63" s="114"/>
      <c r="G63" s="131" t="s">
        <v>137</v>
      </c>
      <c r="H63" s="114"/>
      <c r="I63" s="131" t="s">
        <v>137</v>
      </c>
      <c r="J63" s="114"/>
      <c r="K63" s="131" t="s">
        <v>137</v>
      </c>
    </row>
    <row r="64" spans="1:11" s="128" customFormat="1" ht="15" customHeight="1">
      <c r="A64" s="138"/>
      <c r="B64" s="138"/>
      <c r="C64" s="127"/>
      <c r="E64" s="132" t="s">
        <v>139</v>
      </c>
      <c r="F64" s="132"/>
      <c r="G64" s="132" t="s">
        <v>109</v>
      </c>
      <c r="H64" s="130"/>
      <c r="I64" s="132" t="s">
        <v>139</v>
      </c>
      <c r="J64" s="132"/>
      <c r="K64" s="132" t="s">
        <v>109</v>
      </c>
    </row>
    <row r="65" spans="1:11" s="128" customFormat="1" ht="15" customHeight="1">
      <c r="A65" s="138"/>
      <c r="B65" s="138"/>
      <c r="C65" s="215" t="s">
        <v>0</v>
      </c>
      <c r="D65" s="134"/>
      <c r="E65" s="135" t="s">
        <v>1</v>
      </c>
      <c r="F65" s="132"/>
      <c r="G65" s="135" t="s">
        <v>1</v>
      </c>
      <c r="H65" s="134"/>
      <c r="I65" s="135" t="s">
        <v>1</v>
      </c>
      <c r="J65" s="132"/>
      <c r="K65" s="135" t="s">
        <v>1</v>
      </c>
    </row>
    <row r="66" spans="1:11" s="128" customFormat="1" ht="6" customHeight="1">
      <c r="A66" s="138"/>
      <c r="B66" s="138"/>
      <c r="C66" s="216"/>
      <c r="D66" s="134"/>
      <c r="E66" s="136"/>
      <c r="I66" s="136"/>
      <c r="J66" s="132"/>
      <c r="K66" s="137"/>
    </row>
    <row r="67" spans="1:11" s="128" customFormat="1" ht="15" customHeight="1">
      <c r="A67" s="130" t="s">
        <v>38</v>
      </c>
      <c r="B67" s="127"/>
      <c r="C67" s="127"/>
      <c r="E67" s="136"/>
      <c r="I67" s="136"/>
    </row>
    <row r="68" spans="1:11" s="128" customFormat="1" ht="15" customHeight="1">
      <c r="A68" s="128" t="s">
        <v>158</v>
      </c>
      <c r="C68" s="154"/>
      <c r="E68" s="139">
        <v>-181444703</v>
      </c>
      <c r="G68" s="141">
        <v>-237616141</v>
      </c>
      <c r="I68" s="139">
        <v>-113573651</v>
      </c>
      <c r="K68" s="141">
        <v>-186295759</v>
      </c>
    </row>
    <row r="69" spans="1:11" s="128" customFormat="1" ht="15" customHeight="1">
      <c r="A69" s="128" t="s">
        <v>159</v>
      </c>
      <c r="C69" s="154"/>
      <c r="E69" s="139">
        <v>102804</v>
      </c>
      <c r="G69" s="141">
        <v>835602</v>
      </c>
      <c r="I69" s="139">
        <v>292554</v>
      </c>
      <c r="K69" s="141">
        <v>835594</v>
      </c>
    </row>
    <row r="70" spans="1:11" s="128" customFormat="1" ht="15" customHeight="1">
      <c r="A70" s="128" t="s">
        <v>160</v>
      </c>
      <c r="C70" s="154"/>
      <c r="E70" s="139">
        <v>-420000</v>
      </c>
      <c r="G70" s="141">
        <v>-84628</v>
      </c>
      <c r="I70" s="139">
        <v>0</v>
      </c>
      <c r="K70" s="141">
        <v>0</v>
      </c>
    </row>
    <row r="71" spans="1:11" s="128" customFormat="1" ht="15" customHeight="1">
      <c r="A71" s="128" t="s">
        <v>161</v>
      </c>
      <c r="C71" s="154"/>
      <c r="E71" s="139">
        <v>-4012292</v>
      </c>
      <c r="G71" s="141">
        <v>-955815</v>
      </c>
      <c r="I71" s="139">
        <v>-2175730</v>
      </c>
      <c r="K71" s="141">
        <v>-645402</v>
      </c>
    </row>
    <row r="72" spans="1:11" s="190" customFormat="1" ht="15" customHeight="1">
      <c r="A72" s="190" t="s">
        <v>162</v>
      </c>
      <c r="C72" s="193">
        <v>19</v>
      </c>
      <c r="E72" s="139">
        <v>0</v>
      </c>
      <c r="G72" s="141">
        <v>0</v>
      </c>
      <c r="I72" s="139">
        <v>-2987000</v>
      </c>
      <c r="K72" s="194">
        <v>0</v>
      </c>
    </row>
    <row r="73" spans="1:11" s="128" customFormat="1" ht="15" customHeight="1">
      <c r="A73" s="128" t="s">
        <v>136</v>
      </c>
      <c r="C73" s="142">
        <v>19</v>
      </c>
      <c r="E73" s="139">
        <v>0</v>
      </c>
      <c r="G73" s="141">
        <v>0</v>
      </c>
      <c r="I73" s="139">
        <v>-31968000</v>
      </c>
      <c r="K73" s="141">
        <v>-151633523</v>
      </c>
    </row>
    <row r="74" spans="1:11" s="190" customFormat="1" ht="15" customHeight="1">
      <c r="A74" s="190" t="s">
        <v>208</v>
      </c>
      <c r="C74" s="142">
        <v>19</v>
      </c>
      <c r="E74" s="139">
        <v>0</v>
      </c>
      <c r="G74" s="141">
        <v>0</v>
      </c>
      <c r="I74" s="139">
        <v>2987000</v>
      </c>
      <c r="K74" s="194">
        <v>0</v>
      </c>
    </row>
    <row r="75" spans="1:11" s="128" customFormat="1" ht="15" customHeight="1">
      <c r="A75" s="128" t="s">
        <v>163</v>
      </c>
      <c r="B75" s="191"/>
      <c r="C75" s="142">
        <v>19</v>
      </c>
      <c r="E75" s="155">
        <v>0</v>
      </c>
      <c r="G75" s="141">
        <v>0</v>
      </c>
      <c r="I75" s="139">
        <v>293789579</v>
      </c>
      <c r="K75" s="156">
        <v>66585400</v>
      </c>
    </row>
    <row r="76" spans="1:11" s="128" customFormat="1" ht="15" customHeight="1">
      <c r="A76" s="190" t="s">
        <v>164</v>
      </c>
      <c r="B76" s="191"/>
      <c r="C76" s="193"/>
      <c r="D76" s="190"/>
      <c r="E76" s="155"/>
      <c r="F76" s="190"/>
      <c r="G76" s="194"/>
      <c r="H76" s="190"/>
      <c r="I76" s="139"/>
      <c r="K76" s="156"/>
    </row>
    <row r="77" spans="1:11" s="128" customFormat="1" ht="15" customHeight="1">
      <c r="A77" s="190"/>
      <c r="B77" s="190" t="s">
        <v>165</v>
      </c>
      <c r="C77" s="193"/>
      <c r="D77" s="190"/>
      <c r="E77" s="139">
        <v>400000000</v>
      </c>
      <c r="F77" s="190"/>
      <c r="G77" s="194">
        <v>6000000</v>
      </c>
      <c r="H77" s="190"/>
      <c r="I77" s="139">
        <v>400000000</v>
      </c>
      <c r="K77" s="189">
        <v>0</v>
      </c>
    </row>
    <row r="78" spans="1:11" s="128" customFormat="1" ht="15" customHeight="1">
      <c r="A78" s="51" t="s">
        <v>221</v>
      </c>
      <c r="B78" s="190"/>
      <c r="C78" s="196"/>
      <c r="D78" s="190"/>
      <c r="E78" s="139"/>
      <c r="F78" s="190"/>
      <c r="G78" s="194"/>
      <c r="H78" s="190"/>
      <c r="I78" s="139"/>
    </row>
    <row r="79" spans="1:11" s="128" customFormat="1" ht="15" customHeight="1">
      <c r="A79" s="51"/>
      <c r="B79" s="190" t="s">
        <v>165</v>
      </c>
      <c r="C79" s="196"/>
      <c r="D79" s="190"/>
      <c r="E79" s="139">
        <v>-400000000</v>
      </c>
      <c r="F79" s="190"/>
      <c r="G79" s="194">
        <v>-500002015</v>
      </c>
      <c r="H79" s="190"/>
      <c r="I79" s="139">
        <v>-400000000</v>
      </c>
      <c r="K79" s="141">
        <v>-500000000</v>
      </c>
    </row>
    <row r="80" spans="1:11" s="128" customFormat="1" ht="15" customHeight="1">
      <c r="A80" s="128" t="s">
        <v>166</v>
      </c>
      <c r="C80" s="154">
        <v>10</v>
      </c>
      <c r="E80" s="139">
        <v>0</v>
      </c>
      <c r="G80" s="141">
        <v>0</v>
      </c>
      <c r="I80" s="139">
        <v>-108629930</v>
      </c>
      <c r="K80" s="188">
        <v>-4673477</v>
      </c>
    </row>
    <row r="81" spans="1:11" s="128" customFormat="1" ht="15" customHeight="1">
      <c r="A81" s="128" t="s">
        <v>131</v>
      </c>
      <c r="C81" s="154"/>
      <c r="E81" s="139">
        <v>-392700</v>
      </c>
      <c r="G81" s="141">
        <v>-328440</v>
      </c>
      <c r="I81" s="139">
        <v>-207900</v>
      </c>
      <c r="K81" s="141">
        <v>-173880</v>
      </c>
    </row>
    <row r="82" spans="1:11" s="128" customFormat="1" ht="15" customHeight="1">
      <c r="A82" s="57" t="s">
        <v>167</v>
      </c>
      <c r="B82" s="57"/>
      <c r="C82" s="154"/>
      <c r="E82" s="139">
        <v>0</v>
      </c>
      <c r="G82" s="141">
        <v>0</v>
      </c>
      <c r="I82" s="139">
        <v>6804685</v>
      </c>
      <c r="K82" s="141">
        <v>7411551</v>
      </c>
    </row>
    <row r="83" spans="1:11" s="128" customFormat="1" ht="15" customHeight="1">
      <c r="A83" s="128" t="s">
        <v>39</v>
      </c>
      <c r="C83" s="154"/>
      <c r="E83" s="139">
        <v>3752089</v>
      </c>
      <c r="G83" s="141">
        <v>1451546</v>
      </c>
      <c r="I83" s="139">
        <v>11389280</v>
      </c>
      <c r="K83" s="141">
        <v>11502010</v>
      </c>
    </row>
    <row r="84" spans="1:11" s="128" customFormat="1" ht="15" customHeight="1">
      <c r="A84" s="128" t="s">
        <v>156</v>
      </c>
      <c r="C84" s="142">
        <v>7</v>
      </c>
      <c r="E84" s="139">
        <v>260446570</v>
      </c>
      <c r="G84" s="141">
        <v>-1846632</v>
      </c>
      <c r="I84" s="139">
        <v>0</v>
      </c>
      <c r="K84" s="141">
        <v>0</v>
      </c>
    </row>
    <row r="85" spans="1:11" s="128" customFormat="1" ht="6" customHeight="1">
      <c r="A85" s="138"/>
      <c r="B85" s="138"/>
      <c r="C85" s="138"/>
      <c r="E85" s="157"/>
      <c r="G85" s="158"/>
      <c r="I85" s="157"/>
      <c r="K85" s="158"/>
    </row>
    <row r="86" spans="1:11" s="128" customFormat="1" ht="15" customHeight="1">
      <c r="A86" s="144" t="s">
        <v>168</v>
      </c>
      <c r="B86" s="144"/>
      <c r="C86" s="144"/>
      <c r="E86" s="149">
        <f>SUM(E68:E84)</f>
        <v>78031768</v>
      </c>
      <c r="G86" s="150">
        <f>SUM(G68:G84)</f>
        <v>-732546523</v>
      </c>
      <c r="I86" s="149">
        <f>SUM(I68:I84)</f>
        <v>55720887</v>
      </c>
      <c r="K86" s="150">
        <f>SUM(K68:K84)</f>
        <v>-757087486</v>
      </c>
    </row>
    <row r="87" spans="1:11" s="128" customFormat="1" ht="15" customHeight="1">
      <c r="A87" s="138"/>
      <c r="B87" s="138"/>
      <c r="C87" s="138"/>
      <c r="E87" s="21"/>
      <c r="G87" s="143"/>
      <c r="I87" s="21"/>
      <c r="K87" s="143"/>
    </row>
    <row r="88" spans="1:11" s="128" customFormat="1" ht="15" customHeight="1">
      <c r="A88" s="130" t="s">
        <v>40</v>
      </c>
      <c r="B88" s="133"/>
      <c r="C88" s="142"/>
      <c r="E88" s="21"/>
      <c r="G88" s="143"/>
      <c r="I88" s="21"/>
      <c r="K88" s="143"/>
    </row>
    <row r="89" spans="1:11" s="128" customFormat="1" ht="15" customHeight="1">
      <c r="A89" s="128" t="s">
        <v>105</v>
      </c>
      <c r="B89" s="133"/>
      <c r="C89" s="142"/>
      <c r="E89" s="21">
        <v>70000000</v>
      </c>
      <c r="G89" s="143">
        <v>0</v>
      </c>
      <c r="I89" s="21">
        <v>70000000</v>
      </c>
      <c r="K89" s="143">
        <v>0</v>
      </c>
    </row>
    <row r="90" spans="1:11" s="128" customFormat="1" ht="15" customHeight="1">
      <c r="A90" s="128" t="s">
        <v>169</v>
      </c>
      <c r="B90" s="133"/>
      <c r="C90" s="142"/>
      <c r="E90" s="21">
        <v>-70000000</v>
      </c>
      <c r="G90" s="143">
        <v>0</v>
      </c>
      <c r="I90" s="21">
        <v>-70000000</v>
      </c>
      <c r="K90" s="143">
        <v>0</v>
      </c>
    </row>
    <row r="91" spans="1:11" s="128" customFormat="1" ht="15" customHeight="1">
      <c r="A91" s="128" t="s">
        <v>218</v>
      </c>
      <c r="B91" s="159"/>
      <c r="C91" s="142"/>
      <c r="E91" s="139">
        <v>0</v>
      </c>
      <c r="G91" s="156">
        <v>-54089312</v>
      </c>
      <c r="I91" s="139">
        <v>0</v>
      </c>
      <c r="K91" s="141">
        <v>0</v>
      </c>
    </row>
    <row r="92" spans="1:11" s="128" customFormat="1" ht="15" customHeight="1">
      <c r="A92" s="57" t="s">
        <v>219</v>
      </c>
      <c r="B92" s="159"/>
      <c r="C92" s="142">
        <v>19</v>
      </c>
      <c r="E92" s="139">
        <v>0</v>
      </c>
      <c r="G92" s="156">
        <v>-50000000</v>
      </c>
      <c r="I92" s="139">
        <v>0</v>
      </c>
      <c r="K92" s="141">
        <v>0</v>
      </c>
    </row>
    <row r="93" spans="1:11" s="128" customFormat="1" ht="15" customHeight="1">
      <c r="A93" s="51" t="s">
        <v>170</v>
      </c>
      <c r="B93" s="192"/>
      <c r="C93" s="193"/>
      <c r="D93" s="190"/>
      <c r="E93" s="139">
        <v>-5446214</v>
      </c>
      <c r="F93" s="190"/>
      <c r="G93" s="156">
        <v>-6178315</v>
      </c>
      <c r="H93" s="190"/>
      <c r="I93" s="139">
        <v>-298539</v>
      </c>
      <c r="J93" s="190"/>
      <c r="K93" s="194">
        <v>-936883</v>
      </c>
    </row>
    <row r="94" spans="1:11" s="128" customFormat="1" ht="15" customHeight="1">
      <c r="A94" s="57" t="s">
        <v>171</v>
      </c>
      <c r="B94" s="159"/>
      <c r="C94" s="142">
        <v>17</v>
      </c>
      <c r="E94" s="139">
        <v>-300000000</v>
      </c>
      <c r="G94" s="156">
        <v>-300000000</v>
      </c>
      <c r="I94" s="139">
        <v>-300000000</v>
      </c>
      <c r="K94" s="141">
        <v>-300000000</v>
      </c>
    </row>
    <row r="95" spans="1:11" s="128" customFormat="1" ht="15" customHeight="1">
      <c r="A95" s="57" t="s">
        <v>172</v>
      </c>
      <c r="B95" s="159"/>
      <c r="C95" s="142"/>
      <c r="E95" s="139"/>
      <c r="G95" s="156"/>
      <c r="I95" s="139"/>
      <c r="K95" s="141"/>
    </row>
    <row r="96" spans="1:11" s="128" customFormat="1" ht="15" customHeight="1">
      <c r="A96" s="57"/>
      <c r="B96" s="159" t="s">
        <v>173</v>
      </c>
      <c r="C96" s="142"/>
      <c r="E96" s="139">
        <v>11305800</v>
      </c>
      <c r="G96" s="156">
        <v>0</v>
      </c>
      <c r="I96" s="139">
        <v>0</v>
      </c>
      <c r="K96" s="141">
        <v>0</v>
      </c>
    </row>
    <row r="97" spans="1:11" s="128" customFormat="1" ht="15" customHeight="1">
      <c r="A97" s="128" t="s">
        <v>156</v>
      </c>
      <c r="B97" s="159"/>
      <c r="C97" s="142">
        <v>7</v>
      </c>
      <c r="E97" s="146">
        <v>692280</v>
      </c>
      <c r="G97" s="147">
        <v>220396</v>
      </c>
      <c r="I97" s="146">
        <v>0</v>
      </c>
      <c r="K97" s="147">
        <v>0</v>
      </c>
    </row>
    <row r="98" spans="1:11" s="128" customFormat="1" ht="6" customHeight="1">
      <c r="A98" s="138"/>
      <c r="B98" s="138"/>
      <c r="C98" s="142"/>
      <c r="E98" s="21"/>
      <c r="G98" s="143"/>
      <c r="I98" s="21"/>
      <c r="K98" s="143"/>
    </row>
    <row r="99" spans="1:11" s="128" customFormat="1" ht="15" customHeight="1">
      <c r="A99" s="144" t="s">
        <v>129</v>
      </c>
      <c r="B99" s="144"/>
      <c r="C99" s="138"/>
      <c r="E99" s="149">
        <f>SUM(E89:E98)</f>
        <v>-293448134</v>
      </c>
      <c r="G99" s="150">
        <f>SUM(G89:G98)</f>
        <v>-410047231</v>
      </c>
      <c r="I99" s="149">
        <f>SUM(I89:I98)</f>
        <v>-300298539</v>
      </c>
      <c r="K99" s="150">
        <f>SUM(K89:K98)</f>
        <v>-300936883</v>
      </c>
    </row>
    <row r="100" spans="1:11" s="128" customFormat="1" ht="15" customHeight="1">
      <c r="A100" s="138"/>
      <c r="B100" s="138"/>
      <c r="C100" s="138"/>
      <c r="E100" s="21"/>
      <c r="G100" s="143"/>
      <c r="I100" s="21"/>
      <c r="K100" s="143"/>
    </row>
    <row r="101" spans="1:11" s="128" customFormat="1" ht="15" customHeight="1">
      <c r="A101" s="160" t="s">
        <v>174</v>
      </c>
      <c r="B101" s="160"/>
      <c r="C101" s="161"/>
      <c r="E101" s="21">
        <f>SUM(E99,E86,E50)</f>
        <v>69205545</v>
      </c>
      <c r="G101" s="143">
        <v>-765800064</v>
      </c>
      <c r="I101" s="21">
        <f>SUM(I99,I86,I50)</f>
        <v>-110440990</v>
      </c>
      <c r="K101" s="143">
        <f>SUM(K99,K86,K50)</f>
        <v>-802067973</v>
      </c>
    </row>
    <row r="102" spans="1:11" s="128" customFormat="1" ht="15" customHeight="1">
      <c r="A102" s="128" t="s">
        <v>68</v>
      </c>
      <c r="B102" s="161"/>
      <c r="C102" s="162"/>
      <c r="E102" s="21">
        <v>613654534</v>
      </c>
      <c r="G102" s="143">
        <v>1234416297</v>
      </c>
      <c r="I102" s="21">
        <v>415523283</v>
      </c>
      <c r="K102" s="143">
        <v>1091584267</v>
      </c>
    </row>
    <row r="103" spans="1:11" s="128" customFormat="1" ht="15" customHeight="1">
      <c r="A103" s="128" t="s">
        <v>175</v>
      </c>
      <c r="B103" s="161"/>
      <c r="C103" s="163"/>
      <c r="E103" s="149">
        <v>3964081</v>
      </c>
      <c r="G103" s="143">
        <v>1684757</v>
      </c>
      <c r="I103" s="149">
        <v>2976391</v>
      </c>
      <c r="K103" s="150">
        <v>1278439</v>
      </c>
    </row>
    <row r="104" spans="1:11" s="128" customFormat="1" ht="6" customHeight="1">
      <c r="A104" s="138"/>
      <c r="B104" s="138"/>
      <c r="C104" s="138"/>
      <c r="E104" s="157"/>
      <c r="G104" s="158"/>
      <c r="I104" s="157"/>
      <c r="K104" s="158"/>
    </row>
    <row r="105" spans="1:11" s="128" customFormat="1" ht="15" customHeight="1" thickBot="1">
      <c r="A105" s="160" t="s">
        <v>69</v>
      </c>
      <c r="B105" s="161"/>
      <c r="C105" s="161"/>
      <c r="E105" s="164">
        <f>SUM(E101:E103)</f>
        <v>686824160</v>
      </c>
      <c r="G105" s="165">
        <f>SUM(G101:G103)</f>
        <v>470300990</v>
      </c>
      <c r="I105" s="164">
        <f>SUM(I101:I103)</f>
        <v>308058684</v>
      </c>
      <c r="K105" s="165">
        <f>SUM(K101:K103)</f>
        <v>290794733</v>
      </c>
    </row>
    <row r="106" spans="1:11" s="128" customFormat="1" ht="15" customHeight="1" thickTop="1">
      <c r="A106" s="127"/>
      <c r="E106" s="143"/>
      <c r="F106" s="166"/>
      <c r="G106" s="143"/>
      <c r="H106" s="166"/>
      <c r="I106" s="143"/>
      <c r="K106" s="143"/>
    </row>
    <row r="107" spans="1:11" s="128" customFormat="1" ht="15" customHeight="1">
      <c r="A107" s="127"/>
      <c r="E107" s="143"/>
      <c r="F107" s="166"/>
      <c r="G107" s="143"/>
      <c r="H107" s="166"/>
      <c r="I107" s="143"/>
      <c r="K107" s="143"/>
    </row>
    <row r="108" spans="1:11" s="128" customFormat="1" ht="3.75" customHeight="1">
      <c r="A108" s="127"/>
      <c r="E108" s="143"/>
      <c r="F108" s="166"/>
      <c r="G108" s="143"/>
      <c r="H108" s="166"/>
      <c r="I108" s="143"/>
      <c r="K108" s="143"/>
    </row>
    <row r="109" spans="1:11" ht="21.95" customHeight="1">
      <c r="A109" s="151" t="str">
        <f>A54</f>
        <v>The accompanying notes from part of this interim financial information</v>
      </c>
      <c r="B109" s="152"/>
      <c r="C109" s="152"/>
      <c r="D109" s="126"/>
      <c r="E109" s="167"/>
      <c r="F109" s="126"/>
      <c r="G109" s="126"/>
      <c r="H109" s="126"/>
      <c r="I109" s="126"/>
      <c r="J109" s="126"/>
      <c r="K109" s="126"/>
    </row>
    <row r="110" spans="1:11" ht="16.5" customHeight="1">
      <c r="A110" s="121" t="str">
        <f>A1</f>
        <v>R&amp;B Food Supply Public Company Limited</v>
      </c>
      <c r="B110" s="153"/>
      <c r="C110" s="153"/>
      <c r="E110" s="168"/>
    </row>
    <row r="111" spans="1:11" ht="16.5" customHeight="1">
      <c r="A111" s="123" t="s">
        <v>98</v>
      </c>
      <c r="B111" s="153"/>
      <c r="C111" s="153"/>
    </row>
    <row r="112" spans="1:11" ht="16.5" customHeight="1">
      <c r="A112" s="125" t="s">
        <v>145</v>
      </c>
      <c r="B112" s="152"/>
      <c r="C112" s="152"/>
      <c r="D112" s="126"/>
      <c r="E112" s="126"/>
      <c r="F112" s="126"/>
      <c r="G112" s="126"/>
      <c r="H112" s="126"/>
      <c r="I112" s="126"/>
      <c r="J112" s="126"/>
      <c r="K112" s="126"/>
    </row>
    <row r="113" spans="1:12" ht="15" customHeight="1">
      <c r="A113" s="123"/>
      <c r="B113" s="153"/>
      <c r="C113" s="153"/>
    </row>
    <row r="114" spans="1:12" ht="15" customHeight="1">
      <c r="A114" s="123"/>
      <c r="B114" s="153"/>
      <c r="C114" s="153"/>
    </row>
    <row r="115" spans="1:12" s="128" customFormat="1" ht="15" customHeight="1">
      <c r="A115" s="127"/>
      <c r="B115" s="138"/>
      <c r="C115" s="138"/>
      <c r="E115" s="232" t="s">
        <v>42</v>
      </c>
      <c r="F115" s="232"/>
      <c r="G115" s="232"/>
      <c r="H115" s="129"/>
      <c r="I115" s="232" t="s">
        <v>61</v>
      </c>
      <c r="J115" s="232"/>
      <c r="K115" s="232"/>
    </row>
    <row r="116" spans="1:12" s="128" customFormat="1" ht="15" customHeight="1">
      <c r="A116" s="138"/>
      <c r="B116" s="138"/>
      <c r="C116" s="138"/>
      <c r="E116" s="233" t="s">
        <v>43</v>
      </c>
      <c r="F116" s="233"/>
      <c r="G116" s="233"/>
      <c r="H116" s="129"/>
      <c r="I116" s="233" t="s">
        <v>43</v>
      </c>
      <c r="J116" s="233"/>
      <c r="K116" s="233"/>
    </row>
    <row r="117" spans="1:12" s="128" customFormat="1" ht="15" customHeight="1">
      <c r="A117" s="138"/>
      <c r="B117" s="138"/>
      <c r="C117" s="138"/>
      <c r="E117" s="129" t="s">
        <v>44</v>
      </c>
      <c r="F117" s="130"/>
      <c r="G117" s="129" t="s">
        <v>44</v>
      </c>
      <c r="H117" s="129"/>
      <c r="I117" s="129" t="s">
        <v>44</v>
      </c>
      <c r="J117" s="130"/>
      <c r="K117" s="129" t="s">
        <v>44</v>
      </c>
    </row>
    <row r="118" spans="1:12" s="128" customFormat="1" ht="15" customHeight="1">
      <c r="A118" s="138"/>
      <c r="B118" s="138"/>
      <c r="C118" s="138"/>
      <c r="E118" s="131" t="s">
        <v>137</v>
      </c>
      <c r="F118" s="114"/>
      <c r="G118" s="131" t="s">
        <v>137</v>
      </c>
      <c r="H118" s="114"/>
      <c r="I118" s="131" t="s">
        <v>137</v>
      </c>
      <c r="J118" s="114"/>
      <c r="K118" s="131" t="s">
        <v>137</v>
      </c>
    </row>
    <row r="119" spans="1:12" s="128" customFormat="1" ht="15" customHeight="1">
      <c r="A119" s="138"/>
      <c r="B119" s="138"/>
      <c r="C119" s="127"/>
      <c r="E119" s="132" t="s">
        <v>139</v>
      </c>
      <c r="F119" s="132"/>
      <c r="G119" s="132" t="s">
        <v>109</v>
      </c>
      <c r="H119" s="130"/>
      <c r="I119" s="132" t="s">
        <v>139</v>
      </c>
      <c r="J119" s="132"/>
      <c r="K119" s="132" t="s">
        <v>109</v>
      </c>
    </row>
    <row r="120" spans="1:12" s="128" customFormat="1" ht="15" customHeight="1">
      <c r="A120" s="138"/>
      <c r="B120" s="138"/>
      <c r="C120" s="215" t="s">
        <v>125</v>
      </c>
      <c r="D120" s="134"/>
      <c r="E120" s="135" t="s">
        <v>1</v>
      </c>
      <c r="F120" s="132"/>
      <c r="G120" s="135" t="s">
        <v>1</v>
      </c>
      <c r="H120" s="134"/>
      <c r="I120" s="135" t="s">
        <v>1</v>
      </c>
      <c r="J120" s="132"/>
      <c r="K120" s="135" t="s">
        <v>1</v>
      </c>
    </row>
    <row r="121" spans="1:12" s="128" customFormat="1" ht="15" customHeight="1">
      <c r="A121" s="138"/>
      <c r="B121" s="138"/>
      <c r="C121" s="216"/>
      <c r="D121" s="134"/>
      <c r="E121" s="21"/>
      <c r="F121" s="166"/>
      <c r="G121" s="143"/>
      <c r="H121" s="166"/>
      <c r="I121" s="21"/>
      <c r="K121" s="143"/>
    </row>
    <row r="122" spans="1:12" s="128" customFormat="1" ht="15" customHeight="1">
      <c r="A122" s="127" t="s">
        <v>176</v>
      </c>
      <c r="E122" s="21"/>
      <c r="F122" s="166"/>
      <c r="G122" s="143"/>
      <c r="H122" s="166"/>
      <c r="I122" s="21"/>
      <c r="K122" s="143"/>
    </row>
    <row r="123" spans="1:12" s="128" customFormat="1" ht="15" customHeight="1">
      <c r="A123" s="127"/>
      <c r="E123" s="21"/>
      <c r="F123" s="166"/>
      <c r="G123" s="143"/>
      <c r="H123" s="166"/>
      <c r="I123" s="21"/>
      <c r="K123" s="143"/>
    </row>
    <row r="124" spans="1:12" s="128" customFormat="1" ht="15" customHeight="1">
      <c r="A124" s="138" t="s">
        <v>209</v>
      </c>
      <c r="E124" s="21"/>
      <c r="F124" s="166"/>
      <c r="G124" s="143"/>
      <c r="H124" s="166"/>
      <c r="I124" s="21"/>
      <c r="K124" s="143"/>
    </row>
    <row r="125" spans="1:12" s="128" customFormat="1" ht="15" customHeight="1">
      <c r="A125" s="138"/>
      <c r="B125" s="128" t="s">
        <v>210</v>
      </c>
      <c r="E125" s="21"/>
      <c r="F125" s="166"/>
      <c r="G125" s="143"/>
      <c r="H125" s="166"/>
      <c r="I125" s="21"/>
      <c r="K125" s="143"/>
    </row>
    <row r="126" spans="1:12" s="128" customFormat="1" ht="15" customHeight="1">
      <c r="A126" s="138"/>
      <c r="B126" s="128" t="s">
        <v>211</v>
      </c>
      <c r="E126" s="21"/>
      <c r="F126" s="166"/>
      <c r="G126" s="143"/>
      <c r="H126" s="166"/>
      <c r="I126" s="21"/>
      <c r="J126" s="190"/>
      <c r="K126" s="195"/>
      <c r="L126" s="190"/>
    </row>
    <row r="127" spans="1:12" s="128" customFormat="1" ht="15" customHeight="1">
      <c r="A127" s="138"/>
      <c r="B127" s="128" t="s">
        <v>212</v>
      </c>
      <c r="E127" s="21"/>
      <c r="F127" s="166"/>
      <c r="G127" s="143"/>
      <c r="H127" s="166"/>
      <c r="I127" s="21"/>
      <c r="J127" s="190"/>
      <c r="K127" s="195"/>
      <c r="L127" s="190"/>
    </row>
    <row r="128" spans="1:12" s="128" customFormat="1" ht="15" customHeight="1">
      <c r="A128" s="127"/>
      <c r="B128" s="128" t="s">
        <v>213</v>
      </c>
      <c r="C128" s="57"/>
      <c r="E128" s="21">
        <v>0</v>
      </c>
      <c r="F128" s="166"/>
      <c r="G128" s="143">
        <v>0</v>
      </c>
      <c r="H128" s="166"/>
      <c r="I128" s="21">
        <v>0</v>
      </c>
      <c r="J128" s="190"/>
      <c r="K128" s="195">
        <v>13740367</v>
      </c>
      <c r="L128" s="190"/>
    </row>
    <row r="129" spans="1:12" s="128" customFormat="1" ht="15" customHeight="1">
      <c r="A129" s="138" t="s">
        <v>233</v>
      </c>
      <c r="C129" s="162"/>
      <c r="E129" s="21"/>
      <c r="F129" s="166"/>
      <c r="G129" s="143"/>
      <c r="H129" s="166"/>
      <c r="I129" s="21"/>
      <c r="J129" s="190"/>
      <c r="K129" s="195"/>
      <c r="L129" s="190"/>
    </row>
    <row r="130" spans="1:12" s="128" customFormat="1" ht="15" customHeight="1">
      <c r="A130" s="138"/>
      <c r="B130" s="128" t="s">
        <v>177</v>
      </c>
      <c r="C130" s="162"/>
      <c r="E130" s="21">
        <v>18056100</v>
      </c>
      <c r="F130" s="166"/>
      <c r="G130" s="143">
        <v>6346811.0599999996</v>
      </c>
      <c r="H130" s="166"/>
      <c r="I130" s="21">
        <v>17774857</v>
      </c>
      <c r="J130" s="190"/>
      <c r="K130" s="195">
        <v>6132742</v>
      </c>
      <c r="L130" s="190"/>
    </row>
    <row r="131" spans="1:12" s="128" customFormat="1" ht="15" customHeight="1">
      <c r="A131" s="198" t="s">
        <v>178</v>
      </c>
      <c r="B131" s="190"/>
      <c r="C131" s="162">
        <v>13</v>
      </c>
      <c r="E131" s="21">
        <v>-126460458</v>
      </c>
      <c r="F131" s="166"/>
      <c r="G131" s="143">
        <v>0</v>
      </c>
      <c r="H131" s="166"/>
      <c r="I131" s="21">
        <v>0</v>
      </c>
      <c r="J131" s="190"/>
      <c r="K131" s="195">
        <v>0</v>
      </c>
      <c r="L131" s="190"/>
    </row>
    <row r="132" spans="1:12" s="128" customFormat="1" ht="15" customHeight="1">
      <c r="A132" s="138" t="s">
        <v>234</v>
      </c>
      <c r="E132" s="21">
        <v>0</v>
      </c>
      <c r="G132" s="143">
        <v>-35168</v>
      </c>
      <c r="H132" s="166"/>
      <c r="I132" s="21">
        <v>0</v>
      </c>
      <c r="J132" s="190"/>
      <c r="K132" s="195">
        <v>-35168</v>
      </c>
      <c r="L132" s="190"/>
    </row>
    <row r="133" spans="1:12" s="128" customFormat="1" ht="15" customHeight="1">
      <c r="A133" s="138" t="s">
        <v>179</v>
      </c>
      <c r="E133" s="21">
        <v>0</v>
      </c>
      <c r="F133" s="166"/>
      <c r="G133" s="143">
        <v>0</v>
      </c>
      <c r="H133" s="166"/>
      <c r="I133" s="21">
        <v>833787</v>
      </c>
      <c r="J133" s="190"/>
      <c r="K133" s="195">
        <v>122710</v>
      </c>
      <c r="L133" s="190"/>
    </row>
    <row r="134" spans="1:12" s="128" customFormat="1" ht="15" customHeight="1">
      <c r="A134" s="159" t="s">
        <v>134</v>
      </c>
      <c r="B134" s="159"/>
      <c r="E134" s="21"/>
      <c r="G134" s="143"/>
      <c r="I134" s="21"/>
      <c r="J134" s="190"/>
      <c r="K134" s="195"/>
      <c r="L134" s="190"/>
    </row>
    <row r="135" spans="1:12" s="128" customFormat="1" ht="15" customHeight="1">
      <c r="A135" s="122"/>
      <c r="B135" s="159" t="s">
        <v>135</v>
      </c>
      <c r="E135" s="21">
        <v>0</v>
      </c>
      <c r="G135" s="143">
        <v>0</v>
      </c>
      <c r="I135" s="21">
        <v>0</v>
      </c>
      <c r="J135" s="190"/>
      <c r="K135" s="195">
        <v>-18413844</v>
      </c>
      <c r="L135" s="190"/>
    </row>
    <row r="136" spans="1:12" s="128" customFormat="1" ht="15" customHeight="1">
      <c r="A136" s="128" t="s">
        <v>216</v>
      </c>
      <c r="B136" s="159"/>
      <c r="E136" s="21"/>
      <c r="G136" s="143"/>
      <c r="I136" s="21"/>
      <c r="J136" s="190"/>
      <c r="K136" s="195"/>
      <c r="L136" s="190"/>
    </row>
    <row r="137" spans="1:12" s="128" customFormat="1" ht="15" customHeight="1">
      <c r="A137" s="122"/>
      <c r="B137" s="159" t="s">
        <v>217</v>
      </c>
      <c r="E137" s="21">
        <v>0</v>
      </c>
      <c r="G137" s="143">
        <v>519094898</v>
      </c>
      <c r="I137" s="21">
        <v>0</v>
      </c>
      <c r="J137" s="190"/>
      <c r="K137" s="195">
        <v>125726658</v>
      </c>
      <c r="L137" s="190"/>
    </row>
    <row r="138" spans="1:12" s="128" customFormat="1" ht="15" customHeight="1">
      <c r="A138" s="159" t="s">
        <v>180</v>
      </c>
      <c r="E138" s="21">
        <v>4682274</v>
      </c>
      <c r="G138" s="143">
        <v>282388386</v>
      </c>
      <c r="H138" s="122"/>
      <c r="I138" s="21">
        <v>2540170</v>
      </c>
      <c r="J138" s="199"/>
      <c r="K138" s="40">
        <v>126611948</v>
      </c>
      <c r="L138" s="190"/>
    </row>
    <row r="139" spans="1:12" s="128" customFormat="1" ht="12.75" customHeight="1">
      <c r="A139" s="138" t="s">
        <v>214</v>
      </c>
      <c r="E139" s="21"/>
      <c r="G139" s="143"/>
      <c r="I139" s="136"/>
      <c r="J139" s="190"/>
      <c r="K139" s="195"/>
      <c r="L139" s="190"/>
    </row>
    <row r="140" spans="1:12" s="128" customFormat="1" ht="15" customHeight="1">
      <c r="A140" s="138"/>
      <c r="B140" s="128" t="s">
        <v>215</v>
      </c>
      <c r="E140" s="21">
        <v>0</v>
      </c>
      <c r="G140" s="143">
        <v>-4782825</v>
      </c>
      <c r="I140" s="21">
        <v>0</v>
      </c>
      <c r="J140" s="190"/>
      <c r="K140" s="195">
        <v>-3068498</v>
      </c>
      <c r="L140" s="190"/>
    </row>
    <row r="141" spans="1:12" s="128" customFormat="1" ht="16.5" customHeight="1">
      <c r="A141" s="138"/>
      <c r="I141" s="190"/>
      <c r="J141" s="190"/>
      <c r="K141" s="190"/>
      <c r="L141" s="190"/>
    </row>
    <row r="142" spans="1:12" s="128" customFormat="1" ht="16.5" customHeight="1">
      <c r="A142" s="138"/>
      <c r="I142" s="190"/>
      <c r="J142" s="190"/>
      <c r="K142" s="190"/>
      <c r="L142" s="190"/>
    </row>
    <row r="143" spans="1:12" s="128" customFormat="1" ht="16.5" customHeight="1">
      <c r="A143" s="138"/>
    </row>
    <row r="144" spans="1:12" s="128" customFormat="1" ht="16.5" customHeight="1">
      <c r="A144" s="138"/>
    </row>
    <row r="145" spans="1:11" s="128" customFormat="1" ht="16.5" customHeight="1">
      <c r="A145" s="138"/>
    </row>
    <row r="146" spans="1:11" s="128" customFormat="1" ht="16.5" customHeight="1">
      <c r="A146" s="138"/>
    </row>
    <row r="147" spans="1:11" s="128" customFormat="1" ht="16.5" customHeight="1">
      <c r="A147" s="138"/>
    </row>
    <row r="148" spans="1:11" s="128" customFormat="1" ht="16.5" customHeight="1">
      <c r="A148" s="138"/>
    </row>
    <row r="149" spans="1:11" s="128" customFormat="1" ht="16.5" customHeight="1">
      <c r="A149" s="138"/>
    </row>
    <row r="150" spans="1:11" s="128" customFormat="1" ht="16.5" customHeight="1">
      <c r="A150" s="138"/>
    </row>
    <row r="151" spans="1:11" s="128" customFormat="1" ht="16.5" customHeight="1">
      <c r="A151" s="138"/>
    </row>
    <row r="152" spans="1:11" s="128" customFormat="1" ht="16.5" customHeight="1">
      <c r="A152" s="138"/>
    </row>
    <row r="153" spans="1:11" s="128" customFormat="1" ht="16.5" customHeight="1">
      <c r="A153" s="138"/>
    </row>
    <row r="154" spans="1:11" s="128" customFormat="1" ht="16.5" customHeight="1">
      <c r="A154" s="138"/>
    </row>
    <row r="155" spans="1:11" s="128" customFormat="1" ht="16.5" customHeight="1">
      <c r="A155" s="138"/>
    </row>
    <row r="156" spans="1:11" s="128" customFormat="1" ht="16.5" customHeight="1">
      <c r="A156" s="138"/>
    </row>
    <row r="157" spans="1:11" s="128" customFormat="1" ht="16.5" customHeight="1">
      <c r="A157" s="138"/>
    </row>
    <row r="158" spans="1:11" s="128" customFormat="1" ht="12.75" customHeight="1">
      <c r="A158" s="138"/>
    </row>
    <row r="159" spans="1:11" ht="21.95" customHeight="1">
      <c r="A159" s="151" t="s">
        <v>157</v>
      </c>
      <c r="B159" s="126"/>
      <c r="C159" s="126"/>
      <c r="D159" s="126"/>
      <c r="E159" s="126"/>
      <c r="F159" s="126"/>
      <c r="G159" s="126"/>
      <c r="H159" s="126"/>
      <c r="I159" s="126"/>
      <c r="J159" s="126"/>
      <c r="K159" s="126"/>
    </row>
    <row r="160" spans="1:11" ht="16.350000000000001" customHeight="1">
      <c r="E160" s="168"/>
      <c r="I160" s="168"/>
    </row>
    <row r="161" spans="5:11" ht="16.350000000000001" customHeight="1">
      <c r="E161" s="170"/>
      <c r="G161" s="170"/>
      <c r="I161" s="170"/>
      <c r="K161" s="170"/>
    </row>
  </sheetData>
  <mergeCells count="12">
    <mergeCell ref="E61:G61"/>
    <mergeCell ref="I61:K61"/>
    <mergeCell ref="E115:G115"/>
    <mergeCell ref="I115:K115"/>
    <mergeCell ref="E116:G116"/>
    <mergeCell ref="I116:K116"/>
    <mergeCell ref="E6:G6"/>
    <mergeCell ref="I6:K6"/>
    <mergeCell ref="E7:G7"/>
    <mergeCell ref="I7:K7"/>
    <mergeCell ref="E60:G60"/>
    <mergeCell ref="I60:K60"/>
  </mergeCells>
  <pageMargins left="0.8" right="0.5" top="0.5" bottom="0.6" header="0.49" footer="0.4"/>
  <pageSetup paperSize="9" firstPageNumber="9" fitToHeight="2" orientation="portrait" useFirstPageNumber="1" horizontalDpi="1200" verticalDpi="1200" r:id="rId1"/>
  <headerFooter>
    <oddFooter>&amp;R&amp;"Arial,Regular"&amp;9&amp;P</oddFooter>
  </headerFooter>
  <rowBreaks count="2" manualBreakCount="2">
    <brk id="54" max="10" man="1"/>
    <brk id="10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EN 2-4</vt:lpstr>
      <vt:lpstr>5 (3M)</vt:lpstr>
      <vt:lpstr>6 (9M)</vt:lpstr>
      <vt:lpstr>E7</vt:lpstr>
      <vt:lpstr>E8</vt:lpstr>
      <vt:lpstr>E9-11</vt:lpstr>
      <vt:lpstr>'E7'!Print_Area</vt:lpstr>
      <vt:lpstr>'E8'!Print_Area</vt:lpstr>
      <vt:lpstr>'E9-11'!Print_Area</vt:lpstr>
      <vt:lpstr>'EN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Krisana Yumthieng</cp:lastModifiedBy>
  <cp:lastPrinted>2021-11-10T07:11:56Z</cp:lastPrinted>
  <dcterms:created xsi:type="dcterms:W3CDTF">2016-05-25T05:54:52Z</dcterms:created>
  <dcterms:modified xsi:type="dcterms:W3CDTF">2021-11-10T07:24:01Z</dcterms:modified>
</cp:coreProperties>
</file>