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2022 (Q2)\"/>
    </mc:Choice>
  </mc:AlternateContent>
  <xr:revisionPtr revIDLastSave="0" documentId="13_ncr:1_{610A8622-10F2-4F69-864D-8808F9BB1223}" xr6:coauthVersionLast="46" xr6:coauthVersionMax="46" xr10:uidLastSave="{00000000-0000-0000-0000-000000000000}"/>
  <bookViews>
    <workbookView xWindow="-120" yWindow="-120" windowWidth="21840" windowHeight="13140" tabRatio="666" activeTab="5" xr2:uid="{00000000-000D-0000-FFFF-FFFF00000000}"/>
  </bookViews>
  <sheets>
    <sheet name="T2-4" sheetId="16" r:id="rId1"/>
    <sheet name="T5-6 (3M)" sheetId="18" r:id="rId2"/>
    <sheet name="T7-8 (6M)" sheetId="19" r:id="rId3"/>
    <sheet name="T9" sheetId="20" r:id="rId4"/>
    <sheet name="T10" sheetId="21" r:id="rId5"/>
    <sheet name="T11-13" sheetId="2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6" l="1"/>
  <c r="G66" i="18"/>
  <c r="I67" i="19" l="1"/>
  <c r="J117" i="22" l="1"/>
  <c r="F117" i="22"/>
  <c r="L30" i="22"/>
  <c r="J30" i="22"/>
  <c r="H30" i="22"/>
  <c r="F30" i="22"/>
  <c r="S21" i="20"/>
  <c r="K75" i="18" l="1"/>
  <c r="G75" i="18"/>
  <c r="I66" i="18"/>
  <c r="K65" i="18"/>
  <c r="G65" i="18"/>
  <c r="K76" i="19"/>
  <c r="G76" i="19"/>
  <c r="G67" i="19" l="1"/>
  <c r="G66" i="19"/>
  <c r="U25" i="20" l="1"/>
  <c r="U27" i="20" s="1"/>
  <c r="M75" i="18"/>
  <c r="M37" i="18"/>
  <c r="M39" i="18" s="1"/>
  <c r="M14" i="18"/>
  <c r="M23" i="18" s="1"/>
  <c r="M26" i="18" s="1"/>
  <c r="I75" i="18"/>
  <c r="I65" i="18"/>
  <c r="I37" i="18"/>
  <c r="I39" i="18" s="1"/>
  <c r="I14" i="18"/>
  <c r="I23" i="18" s="1"/>
  <c r="I26" i="18" s="1"/>
  <c r="M76" i="19"/>
  <c r="M38" i="19"/>
  <c r="M40" i="19" s="1"/>
  <c r="M14" i="19"/>
  <c r="M23" i="19" s="1"/>
  <c r="I76" i="19"/>
  <c r="I66" i="19"/>
  <c r="I40" i="19"/>
  <c r="I38" i="19"/>
  <c r="I14" i="19"/>
  <c r="I23" i="19" s="1"/>
  <c r="M27" i="20"/>
  <c r="K27" i="20"/>
  <c r="I27" i="20"/>
  <c r="G27" i="20"/>
  <c r="S24" i="20"/>
  <c r="W24" i="20" s="1"/>
  <c r="S23" i="20"/>
  <c r="W23" i="20" s="1"/>
  <c r="S17" i="20"/>
  <c r="W17" i="20" s="1"/>
  <c r="S16" i="20"/>
  <c r="W16" i="20" s="1"/>
  <c r="S15" i="20"/>
  <c r="W15" i="20" s="1"/>
  <c r="S13" i="20"/>
  <c r="W13" i="20" s="1"/>
  <c r="U19" i="20"/>
  <c r="Q19" i="20"/>
  <c r="O19" i="20"/>
  <c r="M19" i="20"/>
  <c r="K19" i="20"/>
  <c r="I19" i="20"/>
  <c r="G19" i="20"/>
  <c r="M15" i="21"/>
  <c r="K15" i="21"/>
  <c r="I15" i="21"/>
  <c r="G15" i="21"/>
  <c r="O13" i="21"/>
  <c r="O12" i="21"/>
  <c r="O11" i="21"/>
  <c r="O15" i="21" s="1"/>
  <c r="O18" i="21"/>
  <c r="O17" i="21"/>
  <c r="K21" i="21"/>
  <c r="I21" i="21"/>
  <c r="G21" i="21"/>
  <c r="L114" i="22"/>
  <c r="L83" i="22"/>
  <c r="H114" i="22"/>
  <c r="H83" i="22"/>
  <c r="J114" i="22"/>
  <c r="F114" i="22"/>
  <c r="J83" i="22"/>
  <c r="F83" i="22"/>
  <c r="A49" i="19"/>
  <c r="A89" i="19"/>
  <c r="K38" i="19"/>
  <c r="K40" i="19" s="1"/>
  <c r="G38" i="19"/>
  <c r="G40" i="19" s="1"/>
  <c r="K14" i="19"/>
  <c r="K23" i="19" s="1"/>
  <c r="G14" i="19"/>
  <c r="G23" i="19" s="1"/>
  <c r="A47" i="19"/>
  <c r="A48" i="18"/>
  <c r="A87" i="18"/>
  <c r="K37" i="18"/>
  <c r="K39" i="18" s="1"/>
  <c r="G37" i="18"/>
  <c r="G39" i="18" s="1"/>
  <c r="K14" i="18"/>
  <c r="K23" i="18" s="1"/>
  <c r="K26" i="18" s="1"/>
  <c r="K74" i="18" s="1"/>
  <c r="G14" i="18"/>
  <c r="G23" i="18" s="1"/>
  <c r="G26" i="18" s="1"/>
  <c r="G74" i="18" s="1"/>
  <c r="A46" i="18"/>
  <c r="K26" i="19" l="1"/>
  <c r="K75" i="19" s="1"/>
  <c r="K78" i="19" s="1"/>
  <c r="J11" i="22"/>
  <c r="J42" i="22" s="1"/>
  <c r="J48" i="22" s="1"/>
  <c r="J116" i="22" s="1"/>
  <c r="J120" i="22" s="1"/>
  <c r="M26" i="19"/>
  <c r="L11" i="22"/>
  <c r="L42" i="22" s="1"/>
  <c r="L48" i="22" s="1"/>
  <c r="L116" i="22" s="1"/>
  <c r="L120" i="22" s="1"/>
  <c r="I26" i="19"/>
  <c r="I30" i="19" s="1"/>
  <c r="H11" i="22"/>
  <c r="H42" i="22" s="1"/>
  <c r="H48" i="22" s="1"/>
  <c r="H116" i="22" s="1"/>
  <c r="H120" i="22" s="1"/>
  <c r="G26" i="19"/>
  <c r="G75" i="19" s="1"/>
  <c r="G78" i="19" s="1"/>
  <c r="F11" i="22"/>
  <c r="F42" i="22" s="1"/>
  <c r="F48" i="22" s="1"/>
  <c r="F116" i="22" s="1"/>
  <c r="F120" i="22" s="1"/>
  <c r="M30" i="18"/>
  <c r="M74" i="18"/>
  <c r="M76" i="18" s="1"/>
  <c r="I30" i="18"/>
  <c r="I74" i="18"/>
  <c r="I76" i="18" s="1"/>
  <c r="M75" i="19"/>
  <c r="M78" i="19" s="1"/>
  <c r="M30" i="19"/>
  <c r="W21" i="20"/>
  <c r="W19" i="20"/>
  <c r="S19" i="20"/>
  <c r="G30" i="19"/>
  <c r="K76" i="18"/>
  <c r="K30" i="18"/>
  <c r="K57" i="18" s="1"/>
  <c r="G30" i="18"/>
  <c r="G57" i="18" s="1"/>
  <c r="G76" i="18"/>
  <c r="K30" i="19"/>
  <c r="K58" i="19" s="1"/>
  <c r="M19" i="21" s="1"/>
  <c r="O19" i="21" l="1"/>
  <c r="O21" i="21" s="1"/>
  <c r="M21" i="21"/>
  <c r="I75" i="19"/>
  <c r="I78" i="19" s="1"/>
  <c r="G58" i="19"/>
  <c r="O25" i="20" s="1"/>
  <c r="G42" i="19"/>
  <c r="G65" i="19" s="1"/>
  <c r="Q25" i="20" s="1"/>
  <c r="Q27" i="20" s="1"/>
  <c r="I57" i="18"/>
  <c r="I60" i="18" s="1"/>
  <c r="M41" i="18"/>
  <c r="M57" i="18"/>
  <c r="M60" i="18" s="1"/>
  <c r="I41" i="18"/>
  <c r="M42" i="19"/>
  <c r="M58" i="19"/>
  <c r="M61" i="19"/>
  <c r="I42" i="19"/>
  <c r="I65" i="19" s="1"/>
  <c r="I61" i="19"/>
  <c r="I58" i="19"/>
  <c r="K41" i="18"/>
  <c r="K64" i="18" s="1"/>
  <c r="K60" i="18"/>
  <c r="G60" i="18"/>
  <c r="G41" i="18"/>
  <c r="G64" i="18" s="1"/>
  <c r="G61" i="19"/>
  <c r="K42" i="19"/>
  <c r="K65" i="19" s="1"/>
  <c r="K61" i="19"/>
  <c r="S25" i="20" l="1"/>
  <c r="O27" i="20"/>
  <c r="M64" i="18"/>
  <c r="M68" i="18" s="1"/>
  <c r="I64" i="18"/>
  <c r="I68" i="18" s="1"/>
  <c r="M69" i="19"/>
  <c r="M65" i="19"/>
  <c r="I69" i="19"/>
  <c r="K68" i="18"/>
  <c r="G69" i="19"/>
  <c r="G68" i="18"/>
  <c r="K69" i="19"/>
  <c r="W25" i="20" l="1"/>
  <c r="W27" i="20" s="1"/>
  <c r="S27" i="20"/>
  <c r="G123" i="16"/>
  <c r="I123" i="16" l="1"/>
  <c r="I126" i="16" s="1"/>
  <c r="K123" i="16"/>
  <c r="K126" i="16" s="1"/>
  <c r="M123" i="16"/>
  <c r="M126" i="16" s="1"/>
  <c r="I71" i="16"/>
  <c r="K71" i="16"/>
  <c r="M71" i="16"/>
  <c r="I78" i="16"/>
  <c r="K78" i="16"/>
  <c r="M78" i="16"/>
  <c r="G78" i="16"/>
  <c r="G71" i="16"/>
  <c r="I28" i="16"/>
  <c r="K28" i="16"/>
  <c r="M28" i="16"/>
  <c r="I43" i="16"/>
  <c r="K43" i="16"/>
  <c r="M43" i="16"/>
  <c r="G43" i="16"/>
  <c r="G28" i="16"/>
  <c r="G126" i="16" l="1"/>
  <c r="I45" i="16"/>
  <c r="I80" i="16"/>
  <c r="I128" i="16" s="1"/>
  <c r="M45" i="16"/>
  <c r="M80" i="16"/>
  <c r="M128" i="16" s="1"/>
  <c r="K80" i="16"/>
  <c r="K128" i="16" s="1"/>
  <c r="G80" i="16"/>
  <c r="K45" i="16"/>
  <c r="G45" i="16"/>
  <c r="G128" i="16" l="1"/>
  <c r="A51" i="16" l="1"/>
  <c r="A92" i="16"/>
  <c r="A134" i="16" l="1"/>
  <c r="A91" i="16"/>
  <c r="A53" i="16"/>
  <c r="A94" i="16" s="1"/>
</calcChain>
</file>

<file path=xl/sharedStrings.xml><?xml version="1.0" encoding="utf-8"?>
<sst xmlns="http://schemas.openxmlformats.org/spreadsheetml/2006/main" count="508" uniqueCount="224">
  <si>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</si>
  <si>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</si>
  <si>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</si>
  <si>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</si>
  <si>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</si>
  <si>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</si>
  <si>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</si>
  <si>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</si>
  <si>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</si>
  <si>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</si>
  <si>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</si>
  <si>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</si>
  <si>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</si>
  <si>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</si>
  <si>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</si>
  <si>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</si>
  <si>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</si>
  <si>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</si>
  <si>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</si>
  <si>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</si>
  <si>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</si>
  <si>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</si>
  <si>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</si>
  <si>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</si>
  <si>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</si>
  <si>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</si>
  <si>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</si>
  <si>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</si>
  <si>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</si>
  <si>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</si>
  <si>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</si>
  <si>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</si>
  <si>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</si>
  <si>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</si>
  <si>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</si>
  <si>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เงินลงทุนในบริษัทย่อย</t>
  </si>
  <si>
    <t>ภาษีเงินได้ค้างจ่าย</t>
  </si>
  <si>
    <t>31 ธันวาคม</t>
  </si>
  <si>
    <t>ค่าตัดจำหน่าย</t>
  </si>
  <si>
    <t>ดอกเบี้ยรับ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</si>
  <si>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</si>
  <si>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</si>
  <si>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</si>
  <si>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</si>
  <si>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</si>
  <si>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</si>
  <si>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</si>
  <si>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</si>
  <si>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ค่าเผื่อสินค้าล้าสมัย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</si>
  <si>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</si>
  <si>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</si>
  <si>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</si>
  <si>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</si>
  <si>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</si>
  <si>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</si>
  <si>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</si>
  <si>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</si>
  <si>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</si>
  <si>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</si>
  <si>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</si>
  <si>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</si>
  <si>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</si>
  <si>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</si>
  <si>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กำไรก่อนภาษีเงินได้</t>
  </si>
  <si>
    <t>กำไรขาดทุนเบ็ดเสร็จอื่น</t>
  </si>
  <si>
    <t>รวมรายการที่จะจัดประเภทรายการใหม่ไป</t>
  </si>
  <si>
    <t>ยังกำไรหรือขาดทุนในภายหลัง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</si>
  <si>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</si>
  <si>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</si>
  <si>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</si>
  <si>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</si>
  <si>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</si>
  <si>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</si>
  <si>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</si>
  <si>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</si>
  <si>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</si>
  <si>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</si>
  <si>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</si>
  <si>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</si>
  <si>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</si>
  <si>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</si>
  <si>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ต้นทุนขายและการให้บริการ</t>
  </si>
  <si>
    <t>ธุรกิจภายใต้</t>
  </si>
  <si>
    <t>เงินสดรับจากการขายที่ดิน อาคารและอุปกรณ์</t>
  </si>
  <si>
    <t>กำไรสำหรับงวด</t>
  </si>
  <si>
    <t>สินทรัพย์ภาษีเงินได้รอการตัดบัญชี</t>
  </si>
  <si>
    <t xml:space="preserve">ข้อมูลทางการเงินรวม (ยังไม่ได้ตรวจสอบ) </t>
  </si>
  <si>
    <t xml:space="preserve">รายได้จากการขายและให้บริการ  </t>
  </si>
  <si>
    <t>ค่าเสื่อมราคาอาคารและอุปกรณ์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</si>
  <si>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</si>
  <si>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</si>
  <si>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</si>
  <si>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</si>
  <si>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</si>
  <si>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</si>
  <si>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</si>
  <si>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</si>
  <si>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</si>
  <si>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</si>
  <si>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ค่าเสื่อมราคาอาคารและส่วนปรับปรุงอาคาร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</si>
  <si>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</si>
  <si>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</si>
  <si>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</si>
  <si>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</si>
  <si>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เงินสดรับจากรายได้ค่าเช่าของอสังหาริมทรัพย์เพื่อการลงทุน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</si>
  <si>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</si>
  <si>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t>สินทรัพย์สิทธิการใช้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</si>
  <si>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</si>
  <si>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</si>
  <si>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เงินสดจ่ายจากอสังหาริมทรัพย์เพื่อการลงทุน</t>
  </si>
  <si>
    <t>หนี้สินตามสัญญาเช่า</t>
  </si>
  <si>
    <t>ตรวจสอบแล้ว</t>
  </si>
  <si>
    <t>ค่าตัดจำหน่ายสินทรัพย์สิทธิการใช้</t>
  </si>
  <si>
    <t>ชำระภายในหนึ่งปี</t>
  </si>
  <si>
    <t>หนี้สินตามสัญญาเช่าส่วนที่ถึงกำหนด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</si>
  <si>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</si>
  <si>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สินทรัพย์สิทธิการใช้เพิ่มขึ้นจากสัญญาเช่า</t>
  </si>
  <si>
    <t>ยอดคงเหลือต้นงวด ณ วันที่ 1 มกราคม พ.ศ. 2564</t>
  </si>
  <si>
    <t>เงินให้กู้ยืมระยะสั้นแก่กิจการที่เกี่ยวข้องกัน</t>
  </si>
  <si>
    <t>ที่ดิน อาคารและอุปกรณ์</t>
  </si>
  <si>
    <t xml:space="preserve">หุ้นสามัญ จำนวน 2,000,000,000 หุ้น </t>
  </si>
  <si>
    <t>รวมส่วนของผู้เป็นเจ้าของของบริษัท</t>
  </si>
  <si>
    <t>พ.ศ. 2564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</si>
  <si>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</si>
  <si>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เงินสดจ่ายสำหรับสินทรัพย์สิทธิการใช้</t>
  </si>
  <si>
    <t xml:space="preserve">สินทรัพย์ทางการเงิน (เงินฝากประจำ) </t>
  </si>
  <si>
    <t>ที่วัดมูลค่าด้วยวิธีราคาทุนตัดจำหน่าย</t>
  </si>
  <si>
    <t>ส่วนของเงินให้กู้ยืมระยะยาวแก่กิจการ</t>
  </si>
  <si>
    <t>ที่เกี่ยวข้องกันที่ถึงกำหนดชำระ</t>
  </si>
  <si>
    <t xml:space="preserve">   ภายในหนึ่งปี</t>
  </si>
  <si>
    <t>ส่วนเกินจากการรวมธุรกิจ</t>
  </si>
  <si>
    <t>ภายใต้การควบคุมเดียวกัน</t>
  </si>
  <si>
    <t>รายการที่จะจัดประเภทรายการใหม่ไปยังกำไรหรือ</t>
  </si>
  <si>
    <t>กำไรขาดทุนเบ็ดเสร็จอื่น:</t>
  </si>
  <si>
    <t>การแบ่งปันกำไร:</t>
  </si>
  <si>
    <t>การแบ่งปันกำไรเบ็ดเสร็จรวม:</t>
  </si>
  <si>
    <t>ส่วนของผู้เป็นเจ้าของของบริษัท</t>
  </si>
  <si>
    <t>ส่วนเกินจากการรวม</t>
  </si>
  <si>
    <t>ส่วนของทุน</t>
  </si>
  <si>
    <t>ของบริษัท</t>
  </si>
  <si>
    <t>ค่าเผื่อการลดลงของมูลค่าสินค้า</t>
  </si>
  <si>
    <t>กำไรจากการจำหน่ายอุปกรณ์</t>
  </si>
  <si>
    <t>เงินสดจ่ายคืนเงินต้นของสัญญาเช่า</t>
  </si>
  <si>
    <t>รายการที่ไม่ใช่เงินสด:</t>
  </si>
  <si>
    <t xml:space="preserve">   ผลต่างของอัตราแลกเปลี่ยนจากการแปลงค่างบการเงิน</t>
  </si>
  <si>
    <t>ขาดทุนในภายหลัง</t>
  </si>
  <si>
    <t>เรียกชำระค่าหุ้น</t>
  </si>
  <si>
    <t>ส่วนได้เสียที่ไม่มีอำนาจควบคุมเพิ่มขึ้นจากบริษัทย่อย</t>
  </si>
  <si>
    <t>พ.ศ. 2565</t>
  </si>
  <si>
    <t>ยอดคงเหลือต้นงวด ณ วันที่ 1 มกราคม พ.ศ. 2565</t>
  </si>
  <si>
    <t>สินทรัพย์ชีวภาพ</t>
  </si>
  <si>
    <t>กำไรสำหรับงวดจากการดำเนินงานต่อเนื่อง</t>
  </si>
  <si>
    <t>การดำเนินงานที่ยกเลิก - สุทธิจากภาษี</t>
  </si>
  <si>
    <t>กำไร(ขาดทุน)จากอัตราแลกเปลี่ยน</t>
  </si>
  <si>
    <t xml:space="preserve">จ่ายเงินปันผล </t>
  </si>
  <si>
    <t>- จากการดำเนินงานต่อเนื่อง</t>
  </si>
  <si>
    <t>- จากการดำเนินงานที่ยกเลิก</t>
  </si>
  <si>
    <t>กำไร (ขาดทุน) ต่อหุ้นที่เป็นของส่วนที่เป็นของ</t>
  </si>
  <si>
    <t>กำไร (ขาดทุน) ต่อหุ้นขั้นพื้นฐาน</t>
  </si>
  <si>
    <t>จากการดำเนินงานที่ยกเลิก</t>
  </si>
  <si>
    <t>รวมกำไรต่อหุ้นขั้นพื้นฐาน</t>
  </si>
  <si>
    <t>การยกเลิกสัญญาเช่า</t>
  </si>
  <si>
    <t>ขาดทุนสำหรับงวดจาก</t>
  </si>
  <si>
    <t>เงินสดรับชำระค่าหุ้นของบริษัทย่อยจากส่วนได้เสียที่ไม่มีอำนาจควบคุม</t>
  </si>
  <si>
    <t>ณ วันที่ 30 มิถุนายน พ.ศ. 2565</t>
  </si>
  <si>
    <t>30 มิถุนายน</t>
  </si>
  <si>
    <t>กำไร(ขาดทุน)สำหรับงวดจาก</t>
  </si>
  <si>
    <t>กำไรเบ็ดเสร็จอื่นสุทธิสำหรับงวด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</si>
  <si>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</si>
  <si>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t>ส่วนของส่วนได้เสียที่ไม่มีอำนาจควบคุม</t>
  </si>
  <si>
    <t>ยอดคงเหลือสิ้นงวด ณ วันที่ 30 มิถุนายน พ.ศ. 2564</t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</si>
  <si>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</si>
  <si>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กำไรจากการจำหน่ายการดำเนินงานที่ยกเลิก</t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</si>
  <si>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</si>
  <si>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เงินสดรับครบกำหนดสินทรัพย์ทางการเงิน (เงินฝากประจำ)</t>
  </si>
  <si>
    <t>เงินสดจ่ายเพื่อลงทุนในสินทรัพย์ทางการเงิน (เงินฝากประจำ)</t>
  </si>
  <si>
    <t>เงินสดรับจากตั๋วสัญญาใช้เงิน</t>
  </si>
  <si>
    <t>เงินสดจ่ายคืนเงินสดจากตั๋วสัญญาใช้เงิน</t>
  </si>
  <si>
    <t>เงินปันผลจ่ายให้แก่ผู้ถือหุ้นของบริษัท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</si>
  <si>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</si>
  <si>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</si>
  <si>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กำไรจากอัตราแลกเปลี่ยนของเงินสดและรายการเทียบเท่าเงินสด</t>
  </si>
  <si>
    <t>สำหรับงวดหกเดือนสิ้นสุดวันที่ 30 มิถุนายน พ.ศ. 2565</t>
  </si>
  <si>
    <t>ยอดคงเหลือสิ้นงวด ณ วันที่ 30 มิถุนายน พ.ศ. 2565</t>
  </si>
  <si>
    <t>สำหรับงวดสามเดือนสิ้นสุดวันที่ 30 มิถุนายน พ.ศ. 2565</t>
  </si>
  <si>
    <t>สินทรัพย์อนุพันธ์ทางการเงิน</t>
  </si>
  <si>
    <t>รายได้เงินปันผล</t>
  </si>
  <si>
    <t>เงินปันผลรับ</t>
  </si>
  <si>
    <t>เงินสดรับจากเงินให้กู้ยืมระยะสั้นแก่กิจการที่เกี่ยวข้องกัน</t>
  </si>
  <si>
    <t>เจ้าหนี้ซื้อที่ดิน อาคารและอุปกรณ์เพิ่มขึ้น</t>
  </si>
  <si>
    <t>เงินลงทุนในการร่วมค้า</t>
  </si>
  <si>
    <t>เงินสดสุทธิได้มาจากกิจกรรมลงทุน</t>
  </si>
  <si>
    <t>เงินสดจากการรับชำระหนี้เงินให้กู้ยืมแก่บุคคลหรือกิจการที่เกี่ยวข้องกัน</t>
  </si>
  <si>
    <t xml:space="preserve">ผู้เป็นเจ้าของของบริษัทใหญ่ </t>
  </si>
  <si>
    <t xml:space="preserve">   - จากการดำเนินงานต่อเนื่อง</t>
  </si>
  <si>
    <t xml:space="preserve">   - จากการดำเนินงานที่ยกเลิก</t>
  </si>
  <si>
    <t>การแปลงค่างบการเงิน</t>
  </si>
  <si>
    <t>(กำไร) ขาดทุนจากอัตราแลกเปลี่ยนที่ยังไม่ได้เกิดขึ้น</t>
  </si>
  <si>
    <t xml:space="preserve">เงินสดจ่ายเพื่อซื้อบริษัทย่อย </t>
  </si>
  <si>
    <t>เงินสดจ่ายเพื่อซื้อเงินลงทุนในการร่วมค้า</t>
  </si>
  <si>
    <t>เจ้าหนี้ซื้อสินทรัพย์ไม่มีตัวตนเพิ่มขึ้น</t>
  </si>
  <si>
    <t>กำไรจากอัตราแลกเปลี่ยน</t>
  </si>
  <si>
    <t>รายการปรับปรุง</t>
  </si>
  <si>
    <t>จากอสังหาริมทรัพย์เพื่อการลงทุน</t>
  </si>
  <si>
    <t>การเปลี่ยนแปลงในเงินทุนหมุนเวียน:</t>
  </si>
  <si>
    <t>กำไรจากการยกเลิกสัญญาเช่า</t>
  </si>
  <si>
    <t>ขาดทุนจากการตัดจำหน่ายอุปกรณ์</t>
  </si>
  <si>
    <t>ผลขาดทุนด้านเครดิตที่คาดว่าจะเกิดขึ้น</t>
  </si>
  <si>
    <t>กำไรต่อหุ้นที่เป็นของส่วนที่เป็นของ</t>
  </si>
  <si>
    <t>กำไรต่อหุ้นขั้นพื้นฐาน</t>
  </si>
  <si>
    <t>การเปลี่ยนแปลงในมูลค่ายุติธรรมของสัญญาซื้อขายเงินตราต่างประเทศล่วงหน้า</t>
  </si>
  <si>
    <t>-  ลูกหนี้การค้าและลูกหนี้อื่น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</si>
  <si>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</si>
  <si>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</si>
  <si>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</si>
  <si>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</si>
  <si>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</si>
  <si>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</si>
  <si>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จ่ายผลประโยชน์พนักงาน</t>
    </r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</si>
  <si>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จ่ายดอกเบี้ย</t>
    </r>
  </si>
  <si>
    <r>
      <rPr>
        <u/>
        <sz val="11"/>
        <color theme="1"/>
        <rFont val="Browallia New"/>
        <family val="2"/>
      </rPr>
      <t>หัก</t>
    </r>
    <r>
      <rPr>
        <sz val="11"/>
        <color theme="1"/>
        <rFont val="Browallia New"/>
        <family val="2"/>
      </rPr>
      <t xml:space="preserve">   จ่ายภาษีเงินได้</t>
    </r>
  </si>
  <si>
    <t>เงินสดได้มาจากกิจกรรมดำเนินงาน</t>
  </si>
  <si>
    <t>กำไรเบ็ดเสร็จอื่น:</t>
  </si>
  <si>
    <t>กลับรายการ(ผลขาดทุน)ด้านเครดิตที่คาดว่าจะเกิดขึ้น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</si>
</sst>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-* #,##0_-;\-* #,##0_-;_-* &quot;-&quot;??_-;_-@_-"/>
    <numFmt numFmtId="170" formatCode="_(* #,##0.00_);_(* \(#,##0.00\);_(* &quot;-&quot;??_);_(@_)"/>
    <numFmt numFmtId="171" formatCode="#,##0.000;\(#,##0.000\);&quot;-&quot;;@"/>
  </numFmts>
  <fonts count="21" x14ac:knownFonts="1">
    <font>
      <sz val="16"/>
      <color theme="1"/>
      <name val="AngsanaUPC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sz val="16"/>
      <color theme="1"/>
      <name val="AngsanaUPC"/>
      <family val="2"/>
      <charset val="222"/>
    </font>
    <font>
      <b/>
      <sz val="11"/>
      <name val="Browallia New"/>
      <family val="2"/>
    </font>
    <font>
      <b/>
      <sz val="12"/>
      <name val="Browallia New"/>
      <family val="2"/>
    </font>
    <font>
      <sz val="14"/>
      <name val="Cordia New"/>
      <family val="2"/>
    </font>
    <font>
      <sz val="11"/>
      <name val="Browallia New"/>
      <family val="2"/>
    </font>
    <font>
      <sz val="12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2"/>
      <color theme="1"/>
      <name val="Browallia New"/>
      <family val="2"/>
    </font>
    <font>
      <b/>
      <sz val="12"/>
      <color theme="1"/>
      <name val="Browallia New"/>
      <family val="2"/>
    </font>
    <font>
      <i/>
      <sz val="12"/>
      <color theme="1"/>
      <name val="Browallia New"/>
      <family val="2"/>
    </font>
    <font>
      <sz val="12"/>
      <color theme="0"/>
      <name val="Browallia New"/>
      <family val="2"/>
    </font>
    <font>
      <sz val="11"/>
      <color theme="1"/>
      <name val="Browallia New"/>
      <family val="2"/>
    </font>
    <font>
      <b/>
      <sz val="11"/>
      <color theme="1"/>
      <name val="Browallia New"/>
      <family val="2"/>
    </font>
    <font>
      <sz val="11"/>
      <color rgb="FFFF0000"/>
      <name val="Browallia New"/>
      <family val="2"/>
    </font>
    <font>
      <u/>
      <sz val="11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4" fillId="0" borderId="0" applyFont="0" applyAlignment="0">
      <alignment horizontal="center"/>
    </xf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8" fillId="0" borderId="0"/>
    <xf numFmtId="43" fontId="5" fillId="0" borderId="0" applyFont="0" applyFill="0" applyBorder="0" applyAlignment="0" applyProtection="0"/>
  </cellStyleXfs>
  <cellXfs count="324">
    <xf numFmtId="0" fontId="0" fillId="0" borderId="0" xfId="0"/>
    <xf numFmtId="0" fontId="1" fillId="0" borderId="0" xfId="0" quotePrefix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43" fontId="2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43" fontId="1" fillId="0" borderId="0" xfId="0" applyNumberFormat="1" applyFont="1" applyFill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43" fontId="1" fillId="0" borderId="0" xfId="0" quotePrefix="1" applyNumberFormat="1" applyFont="1" applyFill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4" xfId="0" quotePrefix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4" xfId="0" quotePrefix="1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quotePrefix="1" applyFont="1" applyAlignment="1">
      <alignment horizontal="center" vertical="center"/>
    </xf>
    <xf numFmtId="0" fontId="1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43" fontId="2" fillId="0" borderId="0" xfId="0" quotePrefix="1" applyNumberFormat="1" applyFont="1" applyFill="1" applyAlignment="1">
      <alignment horizontal="right" vertical="center"/>
    </xf>
    <xf numFmtId="0" fontId="2" fillId="0" borderId="0" xfId="0" quotePrefix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4" fontId="1" fillId="0" borderId="4" xfId="0" applyNumberFormat="1" applyFont="1" applyBorder="1" applyAlignment="1">
      <alignment horizontal="right" vertical="center" wrapText="1"/>
    </xf>
    <xf numFmtId="0" fontId="11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4" xfId="0" quotePrefix="1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3" fillId="0" borderId="0" xfId="0" quotePrefix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3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center" vertical="center"/>
    </xf>
    <xf numFmtId="164" fontId="14" fillId="0" borderId="4" xfId="0" applyNumberFormat="1" applyFont="1" applyBorder="1" applyAlignment="1">
      <alignment horizontal="right" vertical="center"/>
    </xf>
    <xf numFmtId="43" fontId="14" fillId="0" borderId="0" xfId="0" quotePrefix="1" applyNumberFormat="1" applyFont="1" applyAlignment="1">
      <alignment horizontal="right" vertical="center"/>
    </xf>
    <xf numFmtId="164" fontId="13" fillId="2" borderId="0" xfId="0" applyNumberFormat="1" applyFont="1" applyFill="1" applyAlignment="1">
      <alignment horizontal="right" vertical="center"/>
    </xf>
    <xf numFmtId="43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164" fontId="13" fillId="2" borderId="4" xfId="0" applyNumberFormat="1" applyFont="1" applyFill="1" applyBorder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4" fontId="13" fillId="2" borderId="0" xfId="0" applyNumberFormat="1" applyFont="1" applyFill="1" applyAlignment="1">
      <alignment vertical="center"/>
    </xf>
    <xf numFmtId="43" fontId="13" fillId="0" borderId="0" xfId="5" applyFont="1" applyFill="1" applyAlignment="1">
      <alignment vertical="center"/>
    </xf>
    <xf numFmtId="164" fontId="13" fillId="2" borderId="4" xfId="0" quotePrefix="1" applyNumberFormat="1" applyFont="1" applyFill="1" applyBorder="1" applyAlignment="1">
      <alignment vertical="center"/>
    </xf>
    <xf numFmtId="0" fontId="14" fillId="0" borderId="0" xfId="0" quotePrefix="1" applyFont="1" applyAlignment="1">
      <alignment horizontal="left" vertical="center"/>
    </xf>
    <xf numFmtId="164" fontId="13" fillId="2" borderId="0" xfId="0" quotePrefix="1" applyNumberFormat="1" applyFont="1" applyFill="1" applyAlignment="1">
      <alignment vertical="center"/>
    </xf>
    <xf numFmtId="169" fontId="13" fillId="2" borderId="4" xfId="5" applyNumberFormat="1" applyFont="1" applyFill="1" applyBorder="1" applyAlignment="1">
      <alignment vertical="center"/>
    </xf>
    <xf numFmtId="164" fontId="13" fillId="2" borderId="5" xfId="0" applyNumberFormat="1" applyFont="1" applyFill="1" applyBorder="1" applyAlignment="1">
      <alignment horizontal="right" vertical="center"/>
    </xf>
    <xf numFmtId="10" fontId="13" fillId="2" borderId="0" xfId="2" applyNumberFormat="1" applyFont="1" applyFill="1" applyAlignment="1">
      <alignment vertical="center"/>
    </xf>
    <xf numFmtId="10" fontId="13" fillId="0" borderId="0" xfId="2" applyNumberFormat="1" applyFont="1" applyFill="1" applyAlignment="1">
      <alignment vertical="center"/>
    </xf>
    <xf numFmtId="0" fontId="15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164" fontId="13" fillId="2" borderId="4" xfId="0" applyNumberFormat="1" applyFont="1" applyFill="1" applyBorder="1" applyAlignment="1">
      <alignment vertical="center"/>
    </xf>
    <xf numFmtId="166" fontId="13" fillId="2" borderId="0" xfId="0" applyNumberFormat="1" applyFont="1" applyFill="1" applyAlignment="1">
      <alignment vertical="center"/>
    </xf>
    <xf numFmtId="164" fontId="12" fillId="0" borderId="4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0" fontId="14" fillId="0" borderId="0" xfId="0" quotePrefix="1" applyFont="1" applyAlignment="1">
      <alignment horizontal="center" vertical="center"/>
    </xf>
    <xf numFmtId="164" fontId="14" fillId="2" borderId="0" xfId="0" applyNumberFormat="1" applyFont="1" applyFill="1" applyAlignment="1">
      <alignment horizontal="right" vertical="center"/>
    </xf>
    <xf numFmtId="164" fontId="13" fillId="2" borderId="5" xfId="0" applyNumberFormat="1" applyFon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167" fontId="16" fillId="2" borderId="0" xfId="0" applyNumberFormat="1" applyFont="1" applyFill="1" applyAlignment="1">
      <alignment horizontal="right" vertical="center"/>
    </xf>
    <xf numFmtId="167" fontId="16" fillId="0" borderId="0" xfId="0" applyNumberFormat="1" applyFont="1" applyAlignment="1">
      <alignment vertical="center"/>
    </xf>
    <xf numFmtId="171" fontId="10" fillId="2" borderId="0" xfId="0" applyNumberFormat="1" applyFont="1" applyFill="1" applyAlignment="1">
      <alignment horizontal="right" vertical="center"/>
    </xf>
    <xf numFmtId="171" fontId="10" fillId="0" borderId="0" xfId="0" applyNumberFormat="1" applyFont="1" applyAlignment="1">
      <alignment vertical="center"/>
    </xf>
    <xf numFmtId="171" fontId="10" fillId="2" borderId="4" xfId="0" applyNumberFormat="1" applyFont="1" applyFill="1" applyBorder="1" applyAlignment="1">
      <alignment horizontal="right" vertical="center"/>
    </xf>
    <xf numFmtId="171" fontId="10" fillId="2" borderId="5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7" fontId="13" fillId="0" borderId="0" xfId="0" applyNumberFormat="1" applyFont="1" applyAlignment="1">
      <alignment vertical="center"/>
    </xf>
    <xf numFmtId="0" fontId="12" fillId="0" borderId="4" xfId="0" quotePrefix="1" applyFont="1" applyBorder="1" applyAlignment="1">
      <alignment horizontal="left" vertical="center"/>
    </xf>
    <xf numFmtId="0" fontId="7" fillId="0" borderId="4" xfId="0" quotePrefix="1" applyFont="1" applyBorder="1" applyAlignment="1">
      <alignment horizontal="center" vertical="center"/>
    </xf>
    <xf numFmtId="167" fontId="13" fillId="2" borderId="0" xfId="0" applyNumberFormat="1" applyFont="1" applyFill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4" fontId="12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right" vertical="center"/>
    </xf>
    <xf numFmtId="168" fontId="18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8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164" fontId="18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Alignment="1">
      <alignment horizontal="right" vertical="center" wrapText="1"/>
    </xf>
    <xf numFmtId="43" fontId="17" fillId="0" borderId="0" xfId="0" applyNumberFormat="1" applyFont="1" applyAlignment="1">
      <alignment horizontal="right" vertical="center" wrapText="1"/>
    </xf>
    <xf numFmtId="164" fontId="17" fillId="2" borderId="0" xfId="0" applyNumberFormat="1" applyFont="1" applyFill="1" applyAlignment="1">
      <alignment vertical="center"/>
    </xf>
    <xf numFmtId="164" fontId="17" fillId="2" borderId="4" xfId="0" applyNumberFormat="1" applyFont="1" applyFill="1" applyBorder="1" applyAlignment="1">
      <alignment vertical="center"/>
    </xf>
    <xf numFmtId="164" fontId="17" fillId="2" borderId="0" xfId="0" applyNumberFormat="1" applyFont="1" applyFill="1" applyAlignment="1">
      <alignment horizontal="right" vertical="center" wrapText="1"/>
    </xf>
    <xf numFmtId="164" fontId="17" fillId="2" borderId="0" xfId="0" applyNumberFormat="1" applyFont="1" applyFill="1" applyAlignment="1">
      <alignment horizontal="right" vertical="center"/>
    </xf>
    <xf numFmtId="164" fontId="17" fillId="2" borderId="5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43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horizontal="right" vertical="center" wrapText="1"/>
    </xf>
    <xf numFmtId="164" fontId="12" fillId="2" borderId="0" xfId="0" applyNumberFormat="1" applyFont="1" applyFill="1" applyAlignment="1">
      <alignment vertical="center"/>
    </xf>
    <xf numFmtId="164" fontId="12" fillId="2" borderId="0" xfId="0" applyNumberFormat="1" applyFont="1" applyFill="1" applyAlignment="1">
      <alignment horizontal="right" vertical="center" wrapText="1"/>
    </xf>
    <xf numFmtId="164" fontId="12" fillId="2" borderId="0" xfId="0" applyNumberFormat="1" applyFont="1" applyFill="1" applyAlignment="1">
      <alignment horizontal="right" vertical="center"/>
    </xf>
    <xf numFmtId="164" fontId="12" fillId="2" borderId="4" xfId="0" applyNumberFormat="1" applyFont="1" applyFill="1" applyBorder="1" applyAlignment="1">
      <alignment horizontal="right" vertical="center"/>
    </xf>
    <xf numFmtId="164" fontId="12" fillId="2" borderId="4" xfId="0" applyNumberFormat="1" applyFont="1" applyFill="1" applyBorder="1" applyAlignment="1">
      <alignment horizontal="right" vertical="center" wrapText="1"/>
    </xf>
    <xf numFmtId="43" fontId="12" fillId="2" borderId="0" xfId="0" applyNumberFormat="1" applyFont="1" applyFill="1" applyAlignment="1">
      <alignment horizontal="right" vertical="center" wrapText="1"/>
    </xf>
    <xf numFmtId="164" fontId="12" fillId="2" borderId="5" xfId="0" applyNumberFormat="1" applyFont="1" applyFill="1" applyBorder="1" applyAlignment="1">
      <alignment horizontal="right" vertical="center" wrapText="1"/>
    </xf>
    <xf numFmtId="165" fontId="11" fillId="0" borderId="0" xfId="0" quotePrefix="1" applyNumberFormat="1" applyFont="1" applyAlignment="1">
      <alignment horizontal="left" vertical="center"/>
    </xf>
    <xf numFmtId="165" fontId="11" fillId="0" borderId="4" xfId="0" applyNumberFormat="1" applyFont="1" applyBorder="1" applyAlignment="1">
      <alignment horizontal="left" vertical="center"/>
    </xf>
    <xf numFmtId="165" fontId="18" fillId="0" borderId="0" xfId="0" applyNumberFormat="1" applyFont="1" applyAlignment="1">
      <alignment horizontal="left" vertical="center"/>
    </xf>
    <xf numFmtId="165" fontId="18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43" fontId="18" fillId="0" borderId="0" xfId="0" applyNumberFormat="1" applyFont="1" applyAlignment="1">
      <alignment horizontal="right" vertical="center"/>
    </xf>
    <xf numFmtId="165" fontId="17" fillId="0" borderId="0" xfId="0" applyNumberFormat="1" applyFont="1" applyAlignment="1">
      <alignment vertical="center"/>
    </xf>
    <xf numFmtId="43" fontId="18" fillId="0" borderId="0" xfId="0" quotePrefix="1" applyNumberFormat="1" applyFont="1" applyAlignment="1">
      <alignment horizontal="right" vertical="center"/>
    </xf>
    <xf numFmtId="165" fontId="17" fillId="0" borderId="0" xfId="0" applyNumberFormat="1" applyFont="1" applyAlignment="1">
      <alignment horizontal="left" vertical="center"/>
    </xf>
    <xf numFmtId="165" fontId="17" fillId="0" borderId="0" xfId="0" quotePrefix="1" applyNumberFormat="1" applyFont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165" fontId="17" fillId="0" borderId="0" xfId="0" applyNumberFormat="1" applyFont="1" applyAlignment="1">
      <alignment horizontal="left" vertical="center" wrapText="1"/>
    </xf>
    <xf numFmtId="164" fontId="17" fillId="2" borderId="4" xfId="0" applyNumberFormat="1" applyFont="1" applyFill="1" applyBorder="1" applyAlignment="1">
      <alignment horizontal="right" vertical="center" wrapText="1"/>
    </xf>
    <xf numFmtId="164" fontId="17" fillId="2" borderId="4" xfId="0" applyNumberFormat="1" applyFont="1" applyFill="1" applyBorder="1" applyAlignment="1">
      <alignment horizontal="right" vertical="center"/>
    </xf>
    <xf numFmtId="164" fontId="17" fillId="0" borderId="4" xfId="0" applyNumberFormat="1" applyFont="1" applyBorder="1" applyAlignment="1">
      <alignment horizontal="right" vertical="center"/>
    </xf>
    <xf numFmtId="165" fontId="12" fillId="0" borderId="4" xfId="0" applyNumberFormat="1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164" fontId="18" fillId="2" borderId="0" xfId="0" applyNumberFormat="1" applyFont="1" applyFill="1" applyAlignment="1">
      <alignment horizontal="right" vertical="center"/>
    </xf>
    <xf numFmtId="164" fontId="17" fillId="2" borderId="0" xfId="0" quotePrefix="1" applyNumberFormat="1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164" fontId="17" fillId="2" borderId="4" xfId="0" quotePrefix="1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8" fillId="0" borderId="0" xfId="0" applyNumberFormat="1" applyFont="1" applyAlignment="1">
      <alignment vertical="center"/>
    </xf>
    <xf numFmtId="165" fontId="18" fillId="0" borderId="0" xfId="0" quotePrefix="1" applyNumberFormat="1" applyFont="1" applyAlignment="1">
      <alignment horizontal="left" vertical="center"/>
    </xf>
    <xf numFmtId="164" fontId="17" fillId="2" borderId="3" xfId="0" applyNumberFormat="1" applyFont="1" applyFill="1" applyBorder="1" applyAlignment="1">
      <alignment horizontal="right" vertical="center"/>
    </xf>
    <xf numFmtId="164" fontId="17" fillId="2" borderId="5" xfId="0" applyNumberFormat="1" applyFont="1" applyFill="1" applyBorder="1" applyAlignment="1">
      <alignment horizontal="right" vertical="center"/>
    </xf>
    <xf numFmtId="165" fontId="12" fillId="0" borderId="4" xfId="0" quotePrefix="1" applyNumberFormat="1" applyFont="1" applyBorder="1" applyAlignment="1">
      <alignment horizontal="left" vertical="center"/>
    </xf>
    <xf numFmtId="165" fontId="17" fillId="0" borderId="4" xfId="0" quotePrefix="1" applyNumberFormat="1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right" vertical="center"/>
    </xf>
    <xf numFmtId="165" fontId="9" fillId="0" borderId="0" xfId="0" quotePrefix="1" applyNumberFormat="1" applyFont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4" xfId="0" applyFont="1" applyFill="1" applyBorder="1" applyAlignment="1">
      <alignment vertical="center"/>
    </xf>
    <xf numFmtId="0" fontId="18" fillId="0" borderId="0" xfId="0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8" fillId="0" borderId="4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Alignment="1">
      <alignment horizontal="right" vertical="center" wrapText="1"/>
    </xf>
    <xf numFmtId="164" fontId="17" fillId="0" borderId="0" xfId="0" applyNumberFormat="1" applyFont="1" applyFill="1" applyAlignment="1">
      <alignment horizontal="right" vertical="center"/>
    </xf>
    <xf numFmtId="164" fontId="17" fillId="0" borderId="4" xfId="0" applyNumberFormat="1" applyFont="1" applyFill="1" applyBorder="1" applyAlignment="1">
      <alignment horizontal="right" vertical="center" wrapText="1"/>
    </xf>
    <xf numFmtId="164" fontId="17" fillId="0" borderId="4" xfId="0" applyNumberFormat="1" applyFont="1" applyFill="1" applyBorder="1" applyAlignment="1">
      <alignment horizontal="right" vertical="center"/>
    </xf>
    <xf numFmtId="164" fontId="17" fillId="0" borderId="0" xfId="0" quotePrefix="1" applyNumberFormat="1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164" fontId="17" fillId="0" borderId="3" xfId="0" applyNumberFormat="1" applyFont="1" applyFill="1" applyBorder="1" applyAlignment="1">
      <alignment horizontal="right" vertical="center"/>
    </xf>
    <xf numFmtId="164" fontId="17" fillId="0" borderId="5" xfId="0" applyNumberFormat="1" applyFont="1" applyFill="1" applyBorder="1" applyAlignment="1">
      <alignment horizontal="right" vertical="center"/>
    </xf>
    <xf numFmtId="164" fontId="17" fillId="0" borderId="4" xfId="0" quotePrefix="1" applyNumberFormat="1" applyFont="1" applyFill="1" applyBorder="1" applyAlignment="1">
      <alignment horizontal="right" vertical="center"/>
    </xf>
    <xf numFmtId="164" fontId="12" fillId="0" borderId="0" xfId="0" applyNumberFormat="1" applyFont="1" applyFill="1" applyAlignment="1">
      <alignment vertical="center"/>
    </xf>
    <xf numFmtId="43" fontId="12" fillId="0" borderId="0" xfId="0" applyNumberFormat="1" applyFont="1" applyFill="1" applyAlignment="1">
      <alignment horizontal="right" vertical="center" wrapText="1"/>
    </xf>
    <xf numFmtId="164" fontId="12" fillId="0" borderId="0" xfId="0" applyNumberFormat="1" applyFont="1" applyFill="1" applyAlignment="1">
      <alignment horizontal="right" vertical="center" wrapText="1"/>
    </xf>
    <xf numFmtId="164" fontId="12" fillId="0" borderId="0" xfId="0" applyNumberFormat="1" applyFont="1" applyFill="1" applyAlignment="1">
      <alignment horizontal="right" vertical="center"/>
    </xf>
    <xf numFmtId="164" fontId="12" fillId="0" borderId="4" xfId="0" applyNumberFormat="1" applyFont="1" applyFill="1" applyBorder="1" applyAlignment="1">
      <alignment horizontal="right" vertical="center"/>
    </xf>
    <xf numFmtId="164" fontId="12" fillId="0" borderId="4" xfId="0" applyNumberFormat="1" applyFont="1" applyFill="1" applyBorder="1" applyAlignment="1">
      <alignment horizontal="right" vertical="center" wrapText="1"/>
    </xf>
    <xf numFmtId="164" fontId="12" fillId="0" borderId="5" xfId="0" applyNumberFormat="1" applyFont="1" applyFill="1" applyBorder="1" applyAlignment="1">
      <alignment horizontal="right" vertical="center" wrapText="1"/>
    </xf>
    <xf numFmtId="164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164" fontId="17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164" fontId="17" fillId="0" borderId="4" xfId="0" applyNumberFormat="1" applyFont="1" applyFill="1" applyBorder="1" applyAlignment="1">
      <alignment vertical="center"/>
    </xf>
    <xf numFmtId="43" fontId="17" fillId="0" borderId="0" xfId="0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7" fillId="0" borderId="5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14" fillId="0" borderId="4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4" fontId="13" fillId="0" borderId="4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vertical="center"/>
    </xf>
    <xf numFmtId="164" fontId="13" fillId="0" borderId="4" xfId="0" quotePrefix="1" applyNumberFormat="1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164" fontId="13" fillId="0" borderId="5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164" fontId="13" fillId="0" borderId="5" xfId="0" applyNumberFormat="1" applyFont="1" applyFill="1" applyBorder="1" applyAlignment="1">
      <alignment vertical="center"/>
    </xf>
    <xf numFmtId="167" fontId="13" fillId="0" borderId="0" xfId="0" applyNumberFormat="1" applyFont="1" applyFill="1" applyAlignment="1">
      <alignment horizontal="right" vertical="center"/>
    </xf>
    <xf numFmtId="167" fontId="16" fillId="0" borderId="0" xfId="0" applyNumberFormat="1" applyFont="1" applyFill="1" applyAlignment="1">
      <alignment horizontal="right" vertical="center"/>
    </xf>
    <xf numFmtId="171" fontId="10" fillId="0" borderId="0" xfId="0" applyNumberFormat="1" applyFont="1" applyFill="1" applyAlignment="1">
      <alignment horizontal="right" vertical="center"/>
    </xf>
    <xf numFmtId="171" fontId="10" fillId="0" borderId="4" xfId="0" applyNumberFormat="1" applyFont="1" applyFill="1" applyBorder="1" applyAlignment="1">
      <alignment horizontal="right" vertical="center"/>
    </xf>
    <xf numFmtId="171" fontId="10" fillId="0" borderId="5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Alignment="1">
      <alignment horizontal="right" vertical="center"/>
    </xf>
    <xf numFmtId="164" fontId="14" fillId="0" borderId="0" xfId="0" applyNumberFormat="1" applyFont="1" applyFill="1" applyAlignment="1">
      <alignment horizontal="right" vertical="center"/>
    </xf>
    <xf numFmtId="164" fontId="13" fillId="0" borderId="0" xfId="0" quotePrefix="1" applyNumberFormat="1" applyFont="1" applyFill="1" applyAlignment="1">
      <alignment vertical="center"/>
    </xf>
    <xf numFmtId="169" fontId="13" fillId="0" borderId="4" xfId="5" applyNumberFormat="1" applyFont="1" applyFill="1" applyBorder="1" applyAlignment="1">
      <alignment vertical="center"/>
    </xf>
    <xf numFmtId="171" fontId="13" fillId="2" borderId="0" xfId="0" applyNumberFormat="1" applyFont="1" applyFill="1" applyAlignment="1">
      <alignment horizontal="right" vertical="center"/>
    </xf>
    <xf numFmtId="171" fontId="13" fillId="2" borderId="4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165" fontId="11" fillId="0" borderId="0" xfId="0" quotePrefix="1" applyNumberFormat="1" applyFont="1" applyFill="1" applyAlignment="1">
      <alignment horizontal="left" vertical="center"/>
    </xf>
    <xf numFmtId="165" fontId="11" fillId="0" borderId="4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0" fontId="18" fillId="0" borderId="4" xfId="0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165" fontId="17" fillId="0" borderId="0" xfId="0" quotePrefix="1" applyNumberFormat="1" applyFont="1" applyFill="1" applyAlignment="1">
      <alignment horizontal="left" vertical="center"/>
    </xf>
    <xf numFmtId="165" fontId="17" fillId="0" borderId="0" xfId="0" quotePrefix="1" applyNumberFormat="1" applyFont="1" applyFill="1" applyAlignment="1">
      <alignment horizontal="center" vertical="center"/>
    </xf>
    <xf numFmtId="165" fontId="17" fillId="0" borderId="4" xfId="0" quotePrefix="1" applyNumberFormat="1" applyFont="1" applyFill="1" applyBorder="1" applyAlignment="1">
      <alignment horizontal="left" vertical="center"/>
    </xf>
    <xf numFmtId="164" fontId="19" fillId="2" borderId="0" xfId="0" quotePrefix="1" applyNumberFormat="1" applyFont="1" applyFill="1" applyAlignment="1">
      <alignment horizontal="right" vertical="center"/>
    </xf>
    <xf numFmtId="0" fontId="19" fillId="0" borderId="0" xfId="0" applyFont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17" fillId="2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18" fillId="0" borderId="2" xfId="0" applyNumberFormat="1" applyFont="1" applyBorder="1" applyAlignment="1">
      <alignment vertical="center"/>
    </xf>
    <xf numFmtId="164" fontId="9" fillId="2" borderId="0" xfId="0" applyNumberFormat="1" applyFont="1" applyFill="1" applyAlignment="1">
      <alignment horizontal="right" vertical="center" wrapText="1"/>
    </xf>
    <xf numFmtId="164" fontId="9" fillId="2" borderId="0" xfId="0" quotePrefix="1" applyNumberFormat="1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/>
    </xf>
    <xf numFmtId="0" fontId="18" fillId="0" borderId="0" xfId="0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right" vertical="center"/>
    </xf>
    <xf numFmtId="165" fontId="19" fillId="0" borderId="0" xfId="0" quotePrefix="1" applyNumberFormat="1" applyFont="1" applyAlignment="1">
      <alignment horizontal="left" vertical="center"/>
    </xf>
    <xf numFmtId="165" fontId="19" fillId="0" borderId="0" xfId="0" applyNumberFormat="1" applyFont="1" applyAlignment="1">
      <alignment horizontal="left" vertical="center"/>
    </xf>
    <xf numFmtId="0" fontId="19" fillId="0" borderId="0" xfId="0" quotePrefix="1" applyFont="1" applyAlignment="1">
      <alignment horizontal="left" vertical="center"/>
    </xf>
    <xf numFmtId="0" fontId="9" fillId="0" borderId="0" xfId="0" quotePrefix="1" applyFont="1" applyAlignment="1">
      <alignment vertical="center"/>
    </xf>
    <xf numFmtId="164" fontId="18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right" vertical="center"/>
    </xf>
    <xf numFmtId="43" fontId="13" fillId="0" borderId="4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vertical="center"/>
    </xf>
    <xf numFmtId="164" fontId="18" fillId="0" borderId="0" xfId="0" applyNumberFormat="1" applyFont="1" applyAlignment="1">
      <alignment vertical="center"/>
    </xf>
    <xf numFmtId="164" fontId="17" fillId="0" borderId="0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Border="1" applyAlignment="1">
      <alignment horizontal="left" vertical="center"/>
    </xf>
    <xf numFmtId="165" fontId="17" fillId="0" borderId="4" xfId="0" applyNumberFormat="1" applyFont="1" applyFill="1" applyBorder="1" applyAlignment="1">
      <alignment horizontal="left" vertical="center"/>
    </xf>
    <xf numFmtId="164" fontId="17" fillId="0" borderId="0" xfId="0" quotePrefix="1" applyNumberFormat="1" applyFont="1" applyAlignment="1">
      <alignment horizontal="right" vertical="center"/>
    </xf>
    <xf numFmtId="164" fontId="18" fillId="2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3" fillId="0" borderId="4" xfId="0" quotePrefix="1" applyFont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6" fontId="14" fillId="0" borderId="4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center" vertical="center"/>
    </xf>
  </cellXfs>
  <cellStyles count="6">
    <cellStyle name="Comma" xfId="5" builtinId="3"/>
    <cellStyle name="Comma 2" xfId="3" xr:uid="{00000000-0005-0000-0000-000001000000}"/>
    <cellStyle name="Normal" xfId="0" builtinId="0"/>
    <cellStyle name="Normal 4 5" xfId="4" xr:uid="{00000000-0005-0000-0000-000003000000}"/>
    <cellStyle name="Normal 7" xfId="1" xr:uid="{00000000-0005-0000-0000-000004000000}"/>
    <cellStyle name="Percent" xfId="2" builtinId="5"/>
  </cellStyles>
  <dxfs count="0"/>
  <tableStyles count="0" defaultTableStyle="TableStyleMedium2" defaultPivotStyle="PivotStyleLight16"/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6"/>
  <sheetViews>
    <sheetView topLeftCell="A13" zoomScale="115" zoomScaleNormal="115" zoomScaleSheetLayoutView="100" workbookViewId="0">
      <selection activeCell="Q20" sqref="Q20"/>
    </sheetView>
  </sheetViews>
  <sheetFormatPr defaultColWidth="10.42578125" defaultRowHeight="20.100000000000001" customHeight="1" x14ac:dyDescent="0.5"/>
  <cols>
    <col min="1" max="3" width="1.5703125" style="2" customWidth="1"/>
    <col min="4" max="4" width="31.85546875" style="2" customWidth="1"/>
    <col min="5" max="5" width="8.42578125" style="313" customWidth="1"/>
    <col min="6" max="6" width="0.5703125" style="2" customWidth="1"/>
    <col min="7" max="7" width="13.5703125" style="3" customWidth="1"/>
    <col min="8" max="8" width="0.5703125" style="4" customWidth="1"/>
    <col min="9" max="9" width="12.42578125" style="3" customWidth="1"/>
    <col min="10" max="10" width="0.5703125" style="2" customWidth="1"/>
    <col min="11" max="11" width="13.5703125" style="3" customWidth="1"/>
    <col min="12" max="12" width="0.5703125" style="4" customWidth="1"/>
    <col min="13" max="13" width="12.42578125" style="3" customWidth="1"/>
    <col min="14" max="16384" width="10.42578125" style="2"/>
  </cols>
  <sheetData>
    <row r="1" spans="1:13" ht="19.350000000000001" customHeight="1" x14ac:dyDescent="0.5">
      <c r="A1" s="1" t="s">
        <v>89</v>
      </c>
      <c r="E1" s="2"/>
    </row>
    <row r="2" spans="1:13" ht="19.350000000000001" customHeight="1" x14ac:dyDescent="0.5">
      <c r="A2" s="1" t="s">
        <v>0</v>
      </c>
      <c r="E2" s="2"/>
    </row>
    <row r="3" spans="1:13" s="8" customFormat="1" ht="19.350000000000001" customHeight="1" x14ac:dyDescent="0.5">
      <c r="A3" s="26" t="s">
        <v>164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11.25" customHeight="1" x14ac:dyDescent="0.5">
      <c r="A4" s="9"/>
      <c r="G4" s="10"/>
      <c r="I4" s="10"/>
      <c r="J4" s="11"/>
      <c r="K4" s="10"/>
      <c r="L4" s="3"/>
      <c r="M4" s="10"/>
    </row>
    <row r="5" spans="1:13" s="8" customFormat="1" ht="18.600000000000001" customHeight="1" x14ac:dyDescent="0.5">
      <c r="G5" s="315" t="s">
        <v>44</v>
      </c>
      <c r="H5" s="315"/>
      <c r="I5" s="315"/>
      <c r="J5" s="34"/>
      <c r="K5" s="315" t="s">
        <v>57</v>
      </c>
      <c r="L5" s="315"/>
      <c r="M5" s="315"/>
    </row>
    <row r="6" spans="1:13" s="8" customFormat="1" ht="18.600000000000001" customHeight="1" x14ac:dyDescent="0.5">
      <c r="G6" s="14" t="s">
        <v>45</v>
      </c>
      <c r="H6" s="36"/>
      <c r="I6" s="14" t="s">
        <v>111</v>
      </c>
      <c r="J6" s="34"/>
      <c r="K6" s="14" t="s">
        <v>45</v>
      </c>
      <c r="L6" s="36"/>
      <c r="M6" s="14" t="s">
        <v>111</v>
      </c>
    </row>
    <row r="7" spans="1:13" s="8" customFormat="1" ht="18.600000000000001" customHeight="1" x14ac:dyDescent="0.5">
      <c r="G7" s="14" t="s">
        <v>165</v>
      </c>
      <c r="H7" s="14"/>
      <c r="I7" s="14" t="s">
        <v>37</v>
      </c>
      <c r="J7" s="14"/>
      <c r="K7" s="14" t="s">
        <v>165</v>
      </c>
      <c r="L7" s="14"/>
      <c r="M7" s="14" t="s">
        <v>37</v>
      </c>
    </row>
    <row r="8" spans="1:13" ht="18.600000000000001" customHeight="1" x14ac:dyDescent="0.5">
      <c r="A8" s="12"/>
      <c r="E8" s="27"/>
      <c r="F8" s="13"/>
      <c r="G8" s="14" t="s">
        <v>148</v>
      </c>
      <c r="H8" s="15"/>
      <c r="I8" s="14" t="s">
        <v>122</v>
      </c>
      <c r="J8" s="13"/>
      <c r="K8" s="14" t="s">
        <v>148</v>
      </c>
      <c r="L8" s="15"/>
      <c r="M8" s="14" t="s">
        <v>122</v>
      </c>
    </row>
    <row r="9" spans="1:13" ht="18.600000000000001" customHeight="1" x14ac:dyDescent="0.5">
      <c r="A9" s="12"/>
      <c r="E9" s="28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ht="10.35" customHeight="1" x14ac:dyDescent="0.5">
      <c r="A10" s="12"/>
      <c r="E10" s="29"/>
      <c r="F10" s="1"/>
      <c r="G10" s="61"/>
      <c r="H10" s="17"/>
      <c r="I10" s="18"/>
      <c r="J10" s="1"/>
      <c r="K10" s="61"/>
      <c r="L10" s="17"/>
      <c r="M10" s="18"/>
    </row>
    <row r="11" spans="1:13" s="38" customFormat="1" ht="18.600000000000001" customHeight="1" x14ac:dyDescent="0.5">
      <c r="A11" s="37" t="s">
        <v>3</v>
      </c>
      <c r="E11" s="39"/>
      <c r="F11" s="40"/>
      <c r="G11" s="57"/>
      <c r="H11" s="17"/>
      <c r="I11" s="14"/>
      <c r="J11" s="1"/>
      <c r="K11" s="57"/>
      <c r="L11" s="17"/>
      <c r="M11" s="14"/>
    </row>
    <row r="12" spans="1:13" s="38" customFormat="1" ht="8.1" customHeight="1" x14ac:dyDescent="0.5">
      <c r="A12" s="41"/>
      <c r="E12" s="39"/>
      <c r="F12" s="40"/>
      <c r="G12" s="57"/>
      <c r="H12" s="17"/>
      <c r="I12" s="14"/>
      <c r="J12" s="1"/>
      <c r="K12" s="57"/>
      <c r="L12" s="17"/>
      <c r="M12" s="14"/>
    </row>
    <row r="13" spans="1:13" s="38" customFormat="1" ht="18.600000000000001" customHeight="1" x14ac:dyDescent="0.5">
      <c r="A13" s="37" t="s">
        <v>4</v>
      </c>
      <c r="E13" s="42"/>
      <c r="G13" s="58"/>
      <c r="H13" s="4"/>
      <c r="I13" s="3"/>
      <c r="J13" s="2"/>
      <c r="K13" s="58"/>
      <c r="L13" s="4"/>
      <c r="M13" s="3"/>
    </row>
    <row r="14" spans="1:13" s="38" customFormat="1" ht="8.1" customHeight="1" x14ac:dyDescent="0.5">
      <c r="A14" s="37"/>
      <c r="E14" s="42"/>
      <c r="G14" s="58"/>
      <c r="H14" s="4"/>
      <c r="I14" s="3"/>
      <c r="J14" s="2"/>
      <c r="K14" s="58"/>
      <c r="L14" s="4"/>
      <c r="M14" s="3"/>
    </row>
    <row r="15" spans="1:13" s="38" customFormat="1" ht="18.600000000000001" customHeight="1" x14ac:dyDescent="0.5">
      <c r="A15" s="43" t="s">
        <v>5</v>
      </c>
      <c r="E15" s="44"/>
      <c r="G15" s="58">
        <v>623178142</v>
      </c>
      <c r="H15" s="4"/>
      <c r="I15" s="3">
        <v>774464411</v>
      </c>
      <c r="J15" s="4"/>
      <c r="K15" s="58">
        <v>270114771</v>
      </c>
      <c r="L15" s="11"/>
      <c r="M15" s="3">
        <v>357869139</v>
      </c>
    </row>
    <row r="16" spans="1:13" s="38" customFormat="1" ht="18.600000000000001" customHeight="1" x14ac:dyDescent="0.5">
      <c r="A16" s="38" t="s">
        <v>125</v>
      </c>
      <c r="E16" s="44"/>
      <c r="G16" s="58"/>
      <c r="H16" s="4"/>
      <c r="I16" s="3"/>
      <c r="J16" s="4"/>
      <c r="K16" s="58"/>
      <c r="L16" s="2"/>
      <c r="M16" s="3"/>
    </row>
    <row r="17" spans="1:13" s="38" customFormat="1" ht="18.600000000000001" customHeight="1" x14ac:dyDescent="0.5">
      <c r="B17" s="38" t="s">
        <v>126</v>
      </c>
      <c r="E17" s="44"/>
      <c r="G17" s="58">
        <v>187680582</v>
      </c>
      <c r="H17" s="4"/>
      <c r="I17" s="3">
        <v>401063714</v>
      </c>
      <c r="J17" s="4"/>
      <c r="K17" s="58">
        <v>186616868</v>
      </c>
      <c r="L17" s="2"/>
      <c r="M17" s="3">
        <v>400000000</v>
      </c>
    </row>
    <row r="18" spans="1:13" s="38" customFormat="1" ht="18.600000000000001" customHeight="1" x14ac:dyDescent="0.5">
      <c r="A18" s="45" t="s">
        <v>6</v>
      </c>
      <c r="E18" s="44">
        <v>8</v>
      </c>
      <c r="G18" s="58">
        <v>951241343</v>
      </c>
      <c r="H18" s="4"/>
      <c r="I18" s="3">
        <v>850324312</v>
      </c>
      <c r="J18" s="4"/>
      <c r="K18" s="58">
        <v>749336646</v>
      </c>
      <c r="L18" s="11"/>
      <c r="M18" s="3">
        <v>700678217</v>
      </c>
    </row>
    <row r="19" spans="1:13" s="38" customFormat="1" ht="18.600000000000001" customHeight="1" x14ac:dyDescent="0.5">
      <c r="A19" s="45" t="s">
        <v>118</v>
      </c>
      <c r="E19" s="44">
        <v>20</v>
      </c>
      <c r="G19" s="58">
        <v>0</v>
      </c>
      <c r="H19" s="4"/>
      <c r="I19" s="3">
        <v>0</v>
      </c>
      <c r="J19" s="4"/>
      <c r="K19" s="58">
        <v>0</v>
      </c>
      <c r="L19" s="11"/>
      <c r="M19" s="3">
        <v>6606027</v>
      </c>
    </row>
    <row r="20" spans="1:13" s="38" customFormat="1" ht="18.600000000000001" customHeight="1" x14ac:dyDescent="0.5">
      <c r="A20" s="43" t="s">
        <v>127</v>
      </c>
      <c r="E20" s="44"/>
      <c r="G20" s="58"/>
      <c r="H20" s="4"/>
      <c r="I20" s="3"/>
      <c r="J20" s="4"/>
      <c r="K20" s="58"/>
      <c r="L20" s="11"/>
      <c r="M20" s="3"/>
    </row>
    <row r="21" spans="1:13" s="38" customFormat="1" ht="18.600000000000001" customHeight="1" x14ac:dyDescent="0.5">
      <c r="A21" s="43"/>
      <c r="B21" s="38" t="s">
        <v>128</v>
      </c>
      <c r="E21" s="44"/>
      <c r="G21" s="58"/>
      <c r="H21" s="4"/>
      <c r="I21" s="3"/>
      <c r="J21" s="4"/>
      <c r="K21" s="58"/>
      <c r="L21" s="11"/>
      <c r="M21" s="3"/>
    </row>
    <row r="22" spans="1:13" s="38" customFormat="1" ht="18.600000000000001" customHeight="1" x14ac:dyDescent="0.5">
      <c r="B22" s="38" t="s">
        <v>129</v>
      </c>
      <c r="E22" s="44">
        <v>20</v>
      </c>
      <c r="G22" s="58">
        <v>0</v>
      </c>
      <c r="H22" s="4"/>
      <c r="I22" s="3">
        <v>0</v>
      </c>
      <c r="J22" s="4"/>
      <c r="K22" s="58">
        <v>27001391</v>
      </c>
      <c r="L22" s="2"/>
      <c r="M22" s="3">
        <v>37092319</v>
      </c>
    </row>
    <row r="23" spans="1:13" s="38" customFormat="1" ht="18.600000000000001" customHeight="1" x14ac:dyDescent="0.5">
      <c r="A23" s="45" t="s">
        <v>34</v>
      </c>
      <c r="E23" s="44">
        <v>9</v>
      </c>
      <c r="G23" s="58">
        <v>1199035612</v>
      </c>
      <c r="H23" s="4"/>
      <c r="I23" s="3">
        <v>989457047</v>
      </c>
      <c r="J23" s="4"/>
      <c r="K23" s="58">
        <v>754490486</v>
      </c>
      <c r="L23" s="11"/>
      <c r="M23" s="3">
        <v>621145370</v>
      </c>
    </row>
    <row r="24" spans="1:13" s="38" customFormat="1" ht="18.600000000000001" customHeight="1" x14ac:dyDescent="0.5">
      <c r="A24" s="45" t="s">
        <v>150</v>
      </c>
      <c r="E24" s="44">
        <v>10</v>
      </c>
      <c r="G24" s="58">
        <v>2142741</v>
      </c>
      <c r="H24" s="4"/>
      <c r="I24" s="3">
        <v>2601397</v>
      </c>
      <c r="J24" s="4"/>
      <c r="K24" s="58">
        <v>2142741</v>
      </c>
      <c r="L24" s="11"/>
      <c r="M24" s="3">
        <v>2601397</v>
      </c>
    </row>
    <row r="25" spans="1:13" s="38" customFormat="1" ht="18.600000000000001" customHeight="1" x14ac:dyDescent="0.5">
      <c r="A25" s="45" t="s">
        <v>185</v>
      </c>
      <c r="E25" s="44">
        <v>6</v>
      </c>
      <c r="G25" s="58">
        <v>1814397</v>
      </c>
      <c r="H25" s="4"/>
      <c r="I25" s="3">
        <v>0</v>
      </c>
      <c r="J25" s="4"/>
      <c r="K25" s="58">
        <v>1541306</v>
      </c>
      <c r="L25" s="11"/>
      <c r="M25" s="3">
        <v>0</v>
      </c>
    </row>
    <row r="26" spans="1:13" s="38" customFormat="1" ht="18.600000000000001" customHeight="1" x14ac:dyDescent="0.5">
      <c r="A26" s="43" t="s">
        <v>7</v>
      </c>
      <c r="E26" s="42"/>
      <c r="G26" s="59">
        <v>30775780</v>
      </c>
      <c r="H26" s="4"/>
      <c r="I26" s="6">
        <v>20830808</v>
      </c>
      <c r="J26" s="4"/>
      <c r="K26" s="59">
        <v>1957823</v>
      </c>
      <c r="L26" s="11"/>
      <c r="M26" s="6">
        <v>2689162</v>
      </c>
    </row>
    <row r="27" spans="1:13" s="38" customFormat="1" ht="8.1" customHeight="1" x14ac:dyDescent="0.5">
      <c r="A27" s="41"/>
      <c r="E27" s="39"/>
      <c r="F27" s="40"/>
      <c r="G27" s="57"/>
      <c r="H27" s="17"/>
      <c r="I27" s="14"/>
      <c r="J27" s="17"/>
      <c r="K27" s="57"/>
      <c r="L27" s="1"/>
      <c r="M27" s="14"/>
    </row>
    <row r="28" spans="1:13" s="38" customFormat="1" ht="18.600000000000001" customHeight="1" x14ac:dyDescent="0.5">
      <c r="A28" s="46" t="s">
        <v>8</v>
      </c>
      <c r="E28" s="42"/>
      <c r="G28" s="59">
        <f>SUM(G15:G26)</f>
        <v>2995868597</v>
      </c>
      <c r="H28" s="4"/>
      <c r="I28" s="6">
        <f>SUM(I15:I26)</f>
        <v>3038741689</v>
      </c>
      <c r="J28" s="4"/>
      <c r="K28" s="59">
        <f>SUM(K15:K26)</f>
        <v>1993202032</v>
      </c>
      <c r="L28" s="2"/>
      <c r="M28" s="6">
        <f>SUM(M15:M26)</f>
        <v>2128681631</v>
      </c>
    </row>
    <row r="29" spans="1:13" s="38" customFormat="1" ht="9.75" customHeight="1" x14ac:dyDescent="0.5">
      <c r="A29" s="47"/>
      <c r="E29" s="48"/>
      <c r="F29" s="49"/>
      <c r="G29" s="58"/>
      <c r="H29" s="50"/>
      <c r="I29" s="3"/>
      <c r="J29" s="50"/>
      <c r="K29" s="58"/>
      <c r="L29" s="51"/>
      <c r="M29" s="3"/>
    </row>
    <row r="30" spans="1:13" s="38" customFormat="1" ht="18.600000000000001" customHeight="1" x14ac:dyDescent="0.5">
      <c r="A30" s="37" t="s">
        <v>9</v>
      </c>
      <c r="E30" s="48"/>
      <c r="F30" s="49"/>
      <c r="G30" s="58"/>
      <c r="H30" s="50"/>
      <c r="I30" s="3"/>
      <c r="J30" s="50"/>
      <c r="K30" s="58"/>
      <c r="L30" s="51"/>
      <c r="M30" s="3"/>
    </row>
    <row r="31" spans="1:13" s="38" customFormat="1" ht="8.1" customHeight="1" x14ac:dyDescent="0.5">
      <c r="A31" s="37"/>
      <c r="E31" s="48"/>
      <c r="F31" s="49"/>
      <c r="G31" s="58"/>
      <c r="H31" s="50"/>
      <c r="I31" s="3"/>
      <c r="J31" s="50"/>
      <c r="K31" s="58"/>
      <c r="L31" s="51"/>
      <c r="M31" s="3"/>
    </row>
    <row r="32" spans="1:13" s="38" customFormat="1" ht="18.600000000000001" customHeight="1" x14ac:dyDescent="0.5">
      <c r="A32" s="45" t="s">
        <v>74</v>
      </c>
      <c r="E32" s="48"/>
      <c r="F32" s="49"/>
      <c r="G32" s="58">
        <v>1864700</v>
      </c>
      <c r="H32" s="50"/>
      <c r="I32" s="3">
        <v>1859700</v>
      </c>
      <c r="J32" s="50"/>
      <c r="K32" s="58">
        <v>5000</v>
      </c>
      <c r="L32" s="51"/>
      <c r="M32" s="3">
        <v>0</v>
      </c>
    </row>
    <row r="33" spans="1:13" s="38" customFormat="1" ht="18.600000000000001" customHeight="1" x14ac:dyDescent="0.5">
      <c r="A33" s="45" t="s">
        <v>35</v>
      </c>
      <c r="E33" s="52">
        <v>11</v>
      </c>
      <c r="G33" s="58">
        <v>0</v>
      </c>
      <c r="H33" s="4"/>
      <c r="I33" s="3">
        <v>0</v>
      </c>
      <c r="J33" s="4"/>
      <c r="K33" s="58">
        <v>999390492</v>
      </c>
      <c r="L33" s="11"/>
      <c r="M33" s="3">
        <v>957675054</v>
      </c>
    </row>
    <row r="34" spans="1:13" s="38" customFormat="1" ht="18.600000000000001" customHeight="1" x14ac:dyDescent="0.5">
      <c r="A34" s="9" t="s">
        <v>190</v>
      </c>
      <c r="B34" s="2"/>
      <c r="C34" s="2"/>
      <c r="D34" s="2"/>
      <c r="E34" s="285">
        <v>11</v>
      </c>
      <c r="F34" s="2"/>
      <c r="G34" s="58">
        <f>K34</f>
        <v>18217200</v>
      </c>
      <c r="H34" s="4"/>
      <c r="I34" s="3">
        <v>0</v>
      </c>
      <c r="J34" s="4"/>
      <c r="K34" s="58">
        <v>18217200</v>
      </c>
      <c r="L34" s="11"/>
      <c r="M34" s="3">
        <v>0</v>
      </c>
    </row>
    <row r="35" spans="1:13" s="38" customFormat="1" ht="18.600000000000001" customHeight="1" x14ac:dyDescent="0.5">
      <c r="A35" s="43" t="s">
        <v>46</v>
      </c>
      <c r="E35" s="44">
        <v>20</v>
      </c>
      <c r="G35" s="58">
        <v>0</v>
      </c>
      <c r="H35" s="4"/>
      <c r="I35" s="3">
        <v>0</v>
      </c>
      <c r="J35" s="4"/>
      <c r="K35" s="58">
        <v>122356982</v>
      </c>
      <c r="L35" s="11"/>
      <c r="M35" s="3">
        <v>147534223</v>
      </c>
    </row>
    <row r="36" spans="1:13" s="38" customFormat="1" ht="18.600000000000001" customHeight="1" x14ac:dyDescent="0.5">
      <c r="A36" s="45" t="s">
        <v>90</v>
      </c>
      <c r="E36" s="52">
        <v>12</v>
      </c>
      <c r="G36" s="58">
        <v>67126009</v>
      </c>
      <c r="H36" s="4"/>
      <c r="I36" s="3">
        <v>67126009</v>
      </c>
      <c r="J36" s="4"/>
      <c r="K36" s="58">
        <v>94142737</v>
      </c>
      <c r="L36" s="11"/>
      <c r="M36" s="3">
        <v>95834223</v>
      </c>
    </row>
    <row r="37" spans="1:13" s="38" customFormat="1" ht="18.600000000000001" customHeight="1" x14ac:dyDescent="0.5">
      <c r="A37" s="45" t="s">
        <v>119</v>
      </c>
      <c r="E37" s="52">
        <v>13</v>
      </c>
      <c r="G37" s="58">
        <v>1630480172</v>
      </c>
      <c r="H37" s="4"/>
      <c r="I37" s="3">
        <v>1547526883</v>
      </c>
      <c r="J37" s="4"/>
      <c r="K37" s="58">
        <v>985799215</v>
      </c>
      <c r="L37" s="11"/>
      <c r="M37" s="3">
        <v>904199120</v>
      </c>
    </row>
    <row r="38" spans="1:13" s="38" customFormat="1" ht="18.600000000000001" customHeight="1" x14ac:dyDescent="0.5">
      <c r="A38" s="45" t="s">
        <v>106</v>
      </c>
      <c r="E38" s="52">
        <v>14</v>
      </c>
      <c r="G38" s="58">
        <v>289182328</v>
      </c>
      <c r="H38" s="4"/>
      <c r="I38" s="3">
        <v>294934942</v>
      </c>
      <c r="J38" s="4"/>
      <c r="K38" s="58">
        <v>216861864</v>
      </c>
      <c r="L38" s="11"/>
      <c r="M38" s="3">
        <v>221541834</v>
      </c>
    </row>
    <row r="39" spans="1:13" s="38" customFormat="1" ht="18.600000000000001" customHeight="1" x14ac:dyDescent="0.5">
      <c r="A39" s="45" t="s">
        <v>58</v>
      </c>
      <c r="E39" s="52">
        <v>13</v>
      </c>
      <c r="G39" s="58">
        <v>5547457</v>
      </c>
      <c r="H39" s="4"/>
      <c r="I39" s="3">
        <v>5530381</v>
      </c>
      <c r="J39" s="4"/>
      <c r="K39" s="58">
        <v>3637540</v>
      </c>
      <c r="L39" s="11"/>
      <c r="M39" s="3">
        <v>3612443</v>
      </c>
    </row>
    <row r="40" spans="1:13" s="38" customFormat="1" ht="18.600000000000001" customHeight="1" x14ac:dyDescent="0.5">
      <c r="A40" s="45" t="s">
        <v>85</v>
      </c>
      <c r="E40" s="52"/>
      <c r="G40" s="58">
        <v>36346468</v>
      </c>
      <c r="H40" s="4"/>
      <c r="I40" s="3">
        <v>32736936</v>
      </c>
      <c r="J40" s="4"/>
      <c r="K40" s="58">
        <v>24555729</v>
      </c>
      <c r="L40" s="11"/>
      <c r="M40" s="3">
        <v>20783435</v>
      </c>
    </row>
    <row r="41" spans="1:13" s="38" customFormat="1" ht="18.600000000000001" customHeight="1" x14ac:dyDescent="0.5">
      <c r="A41" s="45" t="s">
        <v>10</v>
      </c>
      <c r="E41" s="42"/>
      <c r="G41" s="59">
        <v>17707067</v>
      </c>
      <c r="H41" s="4"/>
      <c r="I41" s="6">
        <v>17065160</v>
      </c>
      <c r="J41" s="4"/>
      <c r="K41" s="59">
        <v>9445973</v>
      </c>
      <c r="L41" s="11"/>
      <c r="M41" s="6">
        <v>9447813</v>
      </c>
    </row>
    <row r="42" spans="1:13" s="38" customFormat="1" ht="8.1" customHeight="1" x14ac:dyDescent="0.5">
      <c r="A42" s="41"/>
      <c r="E42" s="39"/>
      <c r="F42" s="40"/>
      <c r="G42" s="57"/>
      <c r="H42" s="17"/>
      <c r="I42" s="14"/>
      <c r="J42" s="17"/>
      <c r="K42" s="57"/>
      <c r="L42" s="1"/>
      <c r="M42" s="14"/>
    </row>
    <row r="43" spans="1:13" s="38" customFormat="1" ht="18.600000000000001" customHeight="1" x14ac:dyDescent="0.5">
      <c r="A43" s="46" t="s">
        <v>11</v>
      </c>
      <c r="E43" s="42"/>
      <c r="G43" s="59">
        <f>SUM(G32:G41)</f>
        <v>2066471401</v>
      </c>
      <c r="H43" s="4"/>
      <c r="I43" s="6">
        <f>SUM(I32:I41)</f>
        <v>1966780011</v>
      </c>
      <c r="J43" s="4"/>
      <c r="K43" s="59">
        <f>SUM(K32:K41)</f>
        <v>2474412732</v>
      </c>
      <c r="L43" s="2"/>
      <c r="M43" s="6">
        <f>SUM(M32:M41)</f>
        <v>2360628145</v>
      </c>
    </row>
    <row r="44" spans="1:13" s="38" customFormat="1" ht="8.1" customHeight="1" x14ac:dyDescent="0.5">
      <c r="A44" s="46"/>
      <c r="E44" s="42"/>
      <c r="G44" s="58"/>
      <c r="H44" s="4"/>
      <c r="I44" s="3"/>
      <c r="J44" s="4"/>
      <c r="K44" s="58"/>
      <c r="L44" s="2"/>
      <c r="M44" s="3"/>
    </row>
    <row r="45" spans="1:13" s="38" customFormat="1" ht="18.600000000000001" customHeight="1" thickBot="1" x14ac:dyDescent="0.55000000000000004">
      <c r="A45" s="46" t="s">
        <v>12</v>
      </c>
      <c r="E45" s="42"/>
      <c r="G45" s="60">
        <f>G28+G43</f>
        <v>5062339998</v>
      </c>
      <c r="H45" s="4"/>
      <c r="I45" s="53">
        <f>I28+I43</f>
        <v>5005521700</v>
      </c>
      <c r="J45" s="4"/>
      <c r="K45" s="60">
        <f>K28+K43</f>
        <v>4467614764</v>
      </c>
      <c r="L45" s="2"/>
      <c r="M45" s="53">
        <f>M28+M43</f>
        <v>4489309776</v>
      </c>
    </row>
    <row r="46" spans="1:13" ht="18.600000000000001" customHeight="1" thickTop="1" x14ac:dyDescent="0.5">
      <c r="A46" s="20"/>
      <c r="G46" s="10"/>
      <c r="I46" s="10"/>
      <c r="K46" s="10"/>
      <c r="M46" s="10"/>
    </row>
    <row r="47" spans="1:13" ht="11.25" customHeight="1" x14ac:dyDescent="0.5">
      <c r="A47" s="20"/>
      <c r="G47" s="10"/>
      <c r="I47" s="10"/>
      <c r="K47" s="10"/>
      <c r="M47" s="10"/>
    </row>
    <row r="48" spans="1:13" ht="18.600000000000001" customHeight="1" x14ac:dyDescent="0.5">
      <c r="A48" s="316" t="s">
        <v>13</v>
      </c>
      <c r="B48" s="316"/>
      <c r="C48" s="316"/>
      <c r="D48" s="316"/>
      <c r="E48" s="316"/>
      <c r="F48" s="316"/>
      <c r="G48" s="316"/>
      <c r="H48" s="316"/>
      <c r="I48" s="316"/>
      <c r="J48" s="316"/>
      <c r="K48" s="316"/>
      <c r="L48" s="316"/>
      <c r="M48" s="316"/>
    </row>
    <row r="49" spans="1:13" ht="6.75" customHeight="1" x14ac:dyDescent="0.5">
      <c r="A49" s="313"/>
      <c r="B49" s="313"/>
      <c r="C49" s="313"/>
      <c r="D49" s="313"/>
      <c r="F49" s="313"/>
      <c r="G49" s="313"/>
      <c r="H49" s="313"/>
      <c r="I49" s="313"/>
      <c r="J49" s="313"/>
      <c r="K49" s="313"/>
      <c r="L49" s="313"/>
      <c r="M49" s="313"/>
    </row>
    <row r="50" spans="1:13" ht="21.95" customHeight="1" x14ac:dyDescent="0.5">
      <c r="A50" s="54" t="s">
        <v>59</v>
      </c>
      <c r="B50" s="5"/>
      <c r="C50" s="5"/>
      <c r="D50" s="5"/>
      <c r="E50" s="30"/>
      <c r="F50" s="5"/>
      <c r="G50" s="6"/>
      <c r="H50" s="7"/>
      <c r="I50" s="6"/>
      <c r="J50" s="5"/>
      <c r="K50" s="6"/>
      <c r="L50" s="7"/>
      <c r="M50" s="6"/>
    </row>
    <row r="51" spans="1:13" ht="21.75" customHeight="1" x14ac:dyDescent="0.5">
      <c r="A51" s="1" t="str">
        <f>A1</f>
        <v>บริษัท อาร์ แอนด์ บี ฟู้ด ซัพพลาย จำกัด (มหาชน)</v>
      </c>
      <c r="E51" s="2"/>
    </row>
    <row r="52" spans="1:13" ht="21.75" customHeight="1" x14ac:dyDescent="0.5">
      <c r="A52" s="20" t="s">
        <v>105</v>
      </c>
    </row>
    <row r="53" spans="1:13" s="8" customFormat="1" ht="21.75" customHeight="1" x14ac:dyDescent="0.5">
      <c r="A53" s="22" t="str">
        <f>+A3</f>
        <v>ณ วันที่ 30 มิถุนายน พ.ศ. 2565</v>
      </c>
      <c r="B53" s="5"/>
      <c r="C53" s="5"/>
      <c r="D53" s="5"/>
      <c r="E53" s="30"/>
      <c r="F53" s="5"/>
      <c r="G53" s="6"/>
      <c r="H53" s="7"/>
      <c r="I53" s="6"/>
      <c r="J53" s="5"/>
      <c r="K53" s="6"/>
      <c r="L53" s="7"/>
      <c r="M53" s="6"/>
    </row>
    <row r="54" spans="1:13" s="8" customFormat="1" ht="21.75" customHeight="1" x14ac:dyDescent="0.5">
      <c r="A54" s="23"/>
      <c r="E54" s="31"/>
      <c r="G54" s="10"/>
      <c r="H54" s="19"/>
      <c r="I54" s="10"/>
      <c r="K54" s="10"/>
      <c r="L54" s="19"/>
      <c r="M54" s="10"/>
    </row>
    <row r="55" spans="1:13" s="8" customFormat="1" ht="21.75" customHeight="1" x14ac:dyDescent="0.5">
      <c r="G55" s="315" t="s">
        <v>44</v>
      </c>
      <c r="H55" s="315"/>
      <c r="I55" s="315"/>
      <c r="J55" s="34"/>
      <c r="K55" s="315" t="s">
        <v>57</v>
      </c>
      <c r="L55" s="315"/>
      <c r="M55" s="315"/>
    </row>
    <row r="56" spans="1:13" s="8" customFormat="1" ht="21.75" customHeight="1" x14ac:dyDescent="0.5">
      <c r="G56" s="35" t="s">
        <v>45</v>
      </c>
      <c r="H56" s="36"/>
      <c r="I56" s="14" t="s">
        <v>111</v>
      </c>
      <c r="J56" s="34"/>
      <c r="K56" s="35" t="s">
        <v>45</v>
      </c>
      <c r="L56" s="36"/>
      <c r="M56" s="14" t="s">
        <v>111</v>
      </c>
    </row>
    <row r="57" spans="1:13" s="8" customFormat="1" ht="21.75" customHeight="1" x14ac:dyDescent="0.5">
      <c r="G57" s="14" t="s">
        <v>165</v>
      </c>
      <c r="H57" s="14"/>
      <c r="I57" s="14" t="s">
        <v>37</v>
      </c>
      <c r="J57" s="14"/>
      <c r="K57" s="14" t="s">
        <v>165</v>
      </c>
      <c r="L57" s="14"/>
      <c r="M57" s="14" t="s">
        <v>37</v>
      </c>
    </row>
    <row r="58" spans="1:13" ht="21.75" customHeight="1" x14ac:dyDescent="0.5">
      <c r="A58" s="12"/>
      <c r="E58" s="27"/>
      <c r="F58" s="13"/>
      <c r="G58" s="14" t="s">
        <v>148</v>
      </c>
      <c r="H58" s="15"/>
      <c r="I58" s="14" t="s">
        <v>122</v>
      </c>
      <c r="J58" s="13"/>
      <c r="K58" s="14" t="s">
        <v>148</v>
      </c>
      <c r="L58" s="15"/>
      <c r="M58" s="14" t="s">
        <v>122</v>
      </c>
    </row>
    <row r="59" spans="1:13" ht="21.75" customHeight="1" x14ac:dyDescent="0.5">
      <c r="A59" s="12"/>
      <c r="E59" s="28" t="s">
        <v>1</v>
      </c>
      <c r="F59" s="1"/>
      <c r="G59" s="16" t="s">
        <v>2</v>
      </c>
      <c r="H59" s="17"/>
      <c r="I59" s="16" t="s">
        <v>2</v>
      </c>
      <c r="J59" s="1"/>
      <c r="K59" s="16" t="s">
        <v>2</v>
      </c>
      <c r="L59" s="17"/>
      <c r="M59" s="16" t="s">
        <v>2</v>
      </c>
    </row>
    <row r="60" spans="1:13" ht="10.7" customHeight="1" x14ac:dyDescent="0.5">
      <c r="A60" s="12"/>
      <c r="E60" s="29"/>
      <c r="F60" s="1"/>
      <c r="G60" s="61"/>
      <c r="H60" s="17"/>
      <c r="I60" s="18"/>
      <c r="J60" s="1"/>
      <c r="K60" s="61"/>
      <c r="L60" s="17"/>
      <c r="M60" s="18"/>
    </row>
    <row r="61" spans="1:13" s="38" customFormat="1" ht="21.75" customHeight="1" x14ac:dyDescent="0.5">
      <c r="A61" s="37" t="s">
        <v>60</v>
      </c>
      <c r="E61" s="39"/>
      <c r="F61" s="40"/>
      <c r="G61" s="57"/>
      <c r="H61" s="17"/>
      <c r="I61" s="14"/>
      <c r="J61" s="1"/>
      <c r="K61" s="57"/>
      <c r="L61" s="17"/>
      <c r="M61" s="14"/>
    </row>
    <row r="62" spans="1:13" s="38" customFormat="1" ht="8.1" customHeight="1" x14ac:dyDescent="0.5">
      <c r="A62" s="37"/>
      <c r="E62" s="39"/>
      <c r="F62" s="40"/>
      <c r="G62" s="57"/>
      <c r="H62" s="17"/>
      <c r="I62" s="14"/>
      <c r="J62" s="1"/>
      <c r="K62" s="57"/>
      <c r="L62" s="17"/>
      <c r="M62" s="14"/>
    </row>
    <row r="63" spans="1:13" s="38" customFormat="1" ht="21.75" customHeight="1" x14ac:dyDescent="0.5">
      <c r="A63" s="37" t="s">
        <v>14</v>
      </c>
      <c r="E63" s="42"/>
      <c r="G63" s="58"/>
      <c r="H63" s="4"/>
      <c r="I63" s="3"/>
      <c r="J63" s="2"/>
      <c r="K63" s="58"/>
      <c r="L63" s="4"/>
      <c r="M63" s="3"/>
    </row>
    <row r="64" spans="1:13" s="38" customFormat="1" ht="8.1" customHeight="1" x14ac:dyDescent="0.5">
      <c r="A64" s="37"/>
      <c r="E64" s="42"/>
      <c r="G64" s="58"/>
      <c r="H64" s="4"/>
      <c r="I64" s="3"/>
      <c r="J64" s="2"/>
      <c r="K64" s="58"/>
      <c r="L64" s="4"/>
      <c r="M64" s="3"/>
    </row>
    <row r="65" spans="1:13" s="38" customFormat="1" ht="21.75" customHeight="1" x14ac:dyDescent="0.5">
      <c r="A65" s="45" t="s">
        <v>15</v>
      </c>
      <c r="E65" s="42">
        <v>15</v>
      </c>
      <c r="G65" s="58">
        <v>540618667</v>
      </c>
      <c r="H65" s="4"/>
      <c r="I65" s="3">
        <v>487454713</v>
      </c>
      <c r="J65" s="4"/>
      <c r="K65" s="58">
        <v>444071042</v>
      </c>
      <c r="L65" s="2"/>
      <c r="M65" s="3">
        <v>430841285</v>
      </c>
    </row>
    <row r="66" spans="1:13" s="38" customFormat="1" ht="21.75" customHeight="1" x14ac:dyDescent="0.5">
      <c r="A66" s="45" t="s">
        <v>36</v>
      </c>
      <c r="E66" s="42"/>
      <c r="G66" s="58">
        <v>67254264</v>
      </c>
      <c r="H66" s="4"/>
      <c r="I66" s="3">
        <v>40011437</v>
      </c>
      <c r="J66" s="4"/>
      <c r="K66" s="58">
        <v>40592295</v>
      </c>
      <c r="L66" s="2"/>
      <c r="M66" s="3">
        <v>22769508</v>
      </c>
    </row>
    <row r="67" spans="1:13" s="38" customFormat="1" ht="21.75" customHeight="1" x14ac:dyDescent="0.5">
      <c r="A67" s="45" t="s">
        <v>114</v>
      </c>
      <c r="E67" s="42"/>
      <c r="G67" s="58"/>
      <c r="H67" s="4"/>
      <c r="I67" s="3"/>
      <c r="J67" s="4"/>
      <c r="K67" s="58"/>
      <c r="L67" s="2"/>
      <c r="M67" s="3"/>
    </row>
    <row r="68" spans="1:13" s="38" customFormat="1" ht="21.75" customHeight="1" x14ac:dyDescent="0.5">
      <c r="A68" s="45"/>
      <c r="B68" s="38" t="s">
        <v>113</v>
      </c>
      <c r="E68" s="42"/>
      <c r="G68" s="58">
        <v>10832950</v>
      </c>
      <c r="H68" s="4"/>
      <c r="I68" s="3">
        <v>11776066</v>
      </c>
      <c r="J68" s="4"/>
      <c r="K68" s="58">
        <v>5378087</v>
      </c>
      <c r="L68" s="2"/>
      <c r="M68" s="3">
        <v>4905386</v>
      </c>
    </row>
    <row r="69" spans="1:13" s="38" customFormat="1" ht="21.75" customHeight="1" x14ac:dyDescent="0.5">
      <c r="A69" s="38" t="s">
        <v>16</v>
      </c>
      <c r="E69" s="42"/>
      <c r="G69" s="59">
        <v>8564157</v>
      </c>
      <c r="H69" s="4"/>
      <c r="I69" s="6">
        <v>12954170</v>
      </c>
      <c r="J69" s="4"/>
      <c r="K69" s="59">
        <v>2165247</v>
      </c>
      <c r="L69" s="2"/>
      <c r="M69" s="6">
        <v>6881475</v>
      </c>
    </row>
    <row r="70" spans="1:13" s="38" customFormat="1" ht="8.1" customHeight="1" x14ac:dyDescent="0.5">
      <c r="A70" s="41"/>
      <c r="E70" s="39"/>
      <c r="F70" s="40"/>
      <c r="G70" s="57"/>
      <c r="H70" s="17"/>
      <c r="I70" s="14"/>
      <c r="J70" s="17"/>
      <c r="K70" s="57"/>
      <c r="L70" s="1"/>
      <c r="M70" s="14"/>
    </row>
    <row r="71" spans="1:13" s="38" customFormat="1" ht="21.75" customHeight="1" x14ac:dyDescent="0.5">
      <c r="A71" s="46" t="s">
        <v>17</v>
      </c>
      <c r="E71" s="42"/>
      <c r="G71" s="59">
        <f>SUM(G65:G69)</f>
        <v>627270038</v>
      </c>
      <c r="H71" s="4"/>
      <c r="I71" s="6">
        <f>SUM(I65:I69)</f>
        <v>552196386</v>
      </c>
      <c r="J71" s="4"/>
      <c r="K71" s="59">
        <f>SUM(K65:K69)</f>
        <v>492206671</v>
      </c>
      <c r="L71" s="2"/>
      <c r="M71" s="6">
        <f>SUM(M65:M69)</f>
        <v>465397654</v>
      </c>
    </row>
    <row r="72" spans="1:13" s="38" customFormat="1" ht="21.75" customHeight="1" x14ac:dyDescent="0.5">
      <c r="A72" s="45"/>
      <c r="E72" s="42"/>
      <c r="G72" s="58"/>
      <c r="H72" s="4"/>
      <c r="I72" s="3"/>
      <c r="J72" s="4"/>
      <c r="K72" s="58"/>
      <c r="L72" s="2"/>
      <c r="M72" s="3"/>
    </row>
    <row r="73" spans="1:13" s="38" customFormat="1" ht="21.75" customHeight="1" x14ac:dyDescent="0.5">
      <c r="A73" s="37" t="s">
        <v>18</v>
      </c>
      <c r="E73" s="42"/>
      <c r="G73" s="58"/>
      <c r="H73" s="4"/>
      <c r="I73" s="3"/>
      <c r="J73" s="4"/>
      <c r="K73" s="58"/>
      <c r="L73" s="2"/>
      <c r="M73" s="3"/>
    </row>
    <row r="74" spans="1:13" s="38" customFormat="1" ht="8.1" customHeight="1" x14ac:dyDescent="0.5">
      <c r="A74" s="47"/>
      <c r="E74" s="42"/>
      <c r="G74" s="58"/>
      <c r="H74" s="4"/>
      <c r="I74" s="3"/>
      <c r="J74" s="4"/>
      <c r="K74" s="58"/>
      <c r="L74" s="2"/>
      <c r="M74" s="3"/>
    </row>
    <row r="75" spans="1:13" s="38" customFormat="1" ht="21.75" customHeight="1" x14ac:dyDescent="0.5">
      <c r="A75" s="45" t="s">
        <v>110</v>
      </c>
      <c r="E75" s="42"/>
      <c r="G75" s="58">
        <v>157564850</v>
      </c>
      <c r="H75" s="4"/>
      <c r="I75" s="3">
        <v>155829422</v>
      </c>
      <c r="J75" s="4"/>
      <c r="K75" s="58">
        <v>150313553</v>
      </c>
      <c r="L75" s="2"/>
      <c r="M75" s="3">
        <v>148724889</v>
      </c>
    </row>
    <row r="76" spans="1:13" s="38" customFormat="1" ht="21.75" customHeight="1" x14ac:dyDescent="0.5">
      <c r="A76" s="38" t="s">
        <v>19</v>
      </c>
      <c r="E76" s="44">
        <v>16</v>
      </c>
      <c r="G76" s="59">
        <v>62288210</v>
      </c>
      <c r="H76" s="4"/>
      <c r="I76" s="6">
        <v>60941951</v>
      </c>
      <c r="J76" s="4"/>
      <c r="K76" s="59">
        <v>41107370</v>
      </c>
      <c r="L76" s="2"/>
      <c r="M76" s="6">
        <v>40544344</v>
      </c>
    </row>
    <row r="77" spans="1:13" s="38" customFormat="1" ht="8.1" customHeight="1" x14ac:dyDescent="0.5">
      <c r="A77" s="41"/>
      <c r="E77" s="39"/>
      <c r="F77" s="40"/>
      <c r="G77" s="57"/>
      <c r="H77" s="17"/>
      <c r="I77" s="14"/>
      <c r="J77" s="17"/>
      <c r="K77" s="57"/>
      <c r="L77" s="1"/>
      <c r="M77" s="14"/>
    </row>
    <row r="78" spans="1:13" s="38" customFormat="1" ht="21.75" customHeight="1" x14ac:dyDescent="0.5">
      <c r="A78" s="47" t="s">
        <v>20</v>
      </c>
      <c r="E78" s="42"/>
      <c r="G78" s="59">
        <f>SUM(G75:G76)</f>
        <v>219853060</v>
      </c>
      <c r="H78" s="4"/>
      <c r="I78" s="6">
        <f>SUM(I75:I76)</f>
        <v>216771373</v>
      </c>
      <c r="J78" s="4"/>
      <c r="K78" s="59">
        <f>SUM(K75:K76)</f>
        <v>191420923</v>
      </c>
      <c r="L78" s="2"/>
      <c r="M78" s="6">
        <f>SUM(M75:M76)</f>
        <v>189269233</v>
      </c>
    </row>
    <row r="79" spans="1:13" s="38" customFormat="1" ht="8.1" customHeight="1" x14ac:dyDescent="0.5">
      <c r="A79" s="43"/>
      <c r="E79" s="42"/>
      <c r="G79" s="58"/>
      <c r="H79" s="4"/>
      <c r="I79" s="3"/>
      <c r="J79" s="4"/>
      <c r="K79" s="58"/>
      <c r="L79" s="2"/>
      <c r="M79" s="3"/>
    </row>
    <row r="80" spans="1:13" s="38" customFormat="1" ht="21.75" customHeight="1" x14ac:dyDescent="0.5">
      <c r="A80" s="47" t="s">
        <v>21</v>
      </c>
      <c r="E80" s="42"/>
      <c r="G80" s="59">
        <f>G71+G78</f>
        <v>847123098</v>
      </c>
      <c r="H80" s="4"/>
      <c r="I80" s="6">
        <f>I71+I78</f>
        <v>768967759</v>
      </c>
      <c r="J80" s="4"/>
      <c r="K80" s="59">
        <f>K71+K78</f>
        <v>683627594</v>
      </c>
      <c r="L80" s="2"/>
      <c r="M80" s="6">
        <f>M71+M78</f>
        <v>654666887</v>
      </c>
    </row>
    <row r="81" spans="1:13" ht="21.75" customHeight="1" x14ac:dyDescent="0.5">
      <c r="A81" s="21"/>
      <c r="G81" s="10"/>
      <c r="I81" s="10"/>
      <c r="K81" s="10"/>
      <c r="M81" s="10"/>
    </row>
    <row r="82" spans="1:13" ht="21.75" customHeight="1" x14ac:dyDescent="0.5">
      <c r="A82" s="21"/>
      <c r="G82" s="10"/>
      <c r="I82" s="10"/>
      <c r="K82" s="10"/>
      <c r="M82" s="10"/>
    </row>
    <row r="83" spans="1:13" ht="21.75" customHeight="1" x14ac:dyDescent="0.5">
      <c r="A83" s="21"/>
      <c r="G83" s="10"/>
      <c r="I83" s="10"/>
      <c r="K83" s="10"/>
      <c r="M83" s="10"/>
    </row>
    <row r="84" spans="1:13" ht="21.75" customHeight="1" x14ac:dyDescent="0.5">
      <c r="A84" s="21"/>
      <c r="G84" s="10"/>
      <c r="I84" s="10"/>
      <c r="K84" s="10"/>
      <c r="M84" s="10"/>
    </row>
    <row r="85" spans="1:13" ht="21.75" customHeight="1" x14ac:dyDescent="0.5">
      <c r="A85" s="21"/>
      <c r="G85" s="10"/>
      <c r="I85" s="10"/>
      <c r="K85" s="10"/>
      <c r="M85" s="10"/>
    </row>
    <row r="86" spans="1:13" ht="21.75" customHeight="1" x14ac:dyDescent="0.5">
      <c r="A86" s="21"/>
      <c r="G86" s="10"/>
      <c r="I86" s="10"/>
      <c r="K86" s="10"/>
      <c r="M86" s="10"/>
    </row>
    <row r="87" spans="1:13" ht="21.75" customHeight="1" x14ac:dyDescent="0.5">
      <c r="A87" s="21"/>
      <c r="G87" s="10"/>
      <c r="I87" s="10"/>
      <c r="K87" s="10"/>
      <c r="M87" s="10"/>
    </row>
    <row r="88" spans="1:13" ht="35.1" customHeight="1" x14ac:dyDescent="0.5">
      <c r="A88" s="21"/>
      <c r="G88" s="10"/>
      <c r="I88" s="10"/>
      <c r="K88" s="10"/>
      <c r="M88" s="10"/>
    </row>
    <row r="89" spans="1:13" ht="32.450000000000003" customHeight="1" x14ac:dyDescent="0.5">
      <c r="A89" s="21"/>
      <c r="G89" s="10"/>
      <c r="I89" s="10"/>
      <c r="K89" s="10"/>
      <c r="M89" s="10"/>
    </row>
    <row r="90" spans="1:13" ht="25.35" customHeight="1" x14ac:dyDescent="0.5">
      <c r="A90" s="21"/>
      <c r="G90" s="10"/>
      <c r="I90" s="10"/>
      <c r="K90" s="10"/>
      <c r="M90" s="10"/>
    </row>
    <row r="91" spans="1:13" ht="21.95" customHeight="1" x14ac:dyDescent="0.5">
      <c r="A91" s="24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91" s="5"/>
      <c r="C91" s="5"/>
      <c r="D91" s="5"/>
      <c r="E91" s="30"/>
      <c r="F91" s="5"/>
      <c r="G91" s="6"/>
      <c r="H91" s="7"/>
      <c r="I91" s="6"/>
      <c r="J91" s="5"/>
      <c r="K91" s="6"/>
      <c r="L91" s="7"/>
      <c r="M91" s="6"/>
    </row>
    <row r="92" spans="1:13" ht="19.350000000000001" customHeight="1" x14ac:dyDescent="0.5">
      <c r="A92" s="1" t="str">
        <f>A1</f>
        <v>บริษัท อาร์ แอนด์ บี ฟู้ด ซัพพลาย จำกัด (มหาชน)</v>
      </c>
      <c r="E92" s="2"/>
    </row>
    <row r="93" spans="1:13" ht="20.100000000000001" customHeight="1" x14ac:dyDescent="0.5">
      <c r="A93" s="20" t="s">
        <v>105</v>
      </c>
      <c r="G93" s="10"/>
      <c r="I93" s="10"/>
      <c r="K93" s="10"/>
      <c r="M93" s="10"/>
    </row>
    <row r="94" spans="1:13" ht="20.100000000000001" customHeight="1" x14ac:dyDescent="0.5">
      <c r="A94" s="22" t="str">
        <f>A53</f>
        <v>ณ วันที่ 30 มิถุนายน พ.ศ. 2565</v>
      </c>
      <c r="B94" s="5"/>
      <c r="C94" s="5"/>
      <c r="D94" s="5"/>
      <c r="E94" s="30"/>
      <c r="F94" s="5"/>
      <c r="G94" s="6"/>
      <c r="H94" s="7"/>
      <c r="I94" s="6"/>
      <c r="J94" s="5"/>
      <c r="K94" s="6"/>
      <c r="L94" s="7"/>
      <c r="M94" s="6"/>
    </row>
    <row r="95" spans="1:13" ht="20.100000000000001" customHeight="1" x14ac:dyDescent="0.5">
      <c r="A95" s="25"/>
      <c r="B95" s="8"/>
      <c r="C95" s="8"/>
      <c r="D95" s="8"/>
      <c r="E95" s="31"/>
      <c r="F95" s="8"/>
      <c r="G95" s="10"/>
      <c r="H95" s="19"/>
      <c r="I95" s="10"/>
      <c r="J95" s="8"/>
      <c r="K95" s="10"/>
      <c r="L95" s="19"/>
      <c r="M95" s="10"/>
    </row>
    <row r="96" spans="1:13" ht="21" customHeight="1" x14ac:dyDescent="0.5">
      <c r="A96" s="25"/>
      <c r="B96" s="8"/>
      <c r="C96" s="8"/>
      <c r="D96" s="8"/>
      <c r="E96" s="8"/>
      <c r="F96" s="8"/>
      <c r="G96" s="315" t="s">
        <v>44</v>
      </c>
      <c r="H96" s="315"/>
      <c r="I96" s="315"/>
      <c r="J96" s="34"/>
      <c r="K96" s="315" t="s">
        <v>57</v>
      </c>
      <c r="L96" s="315"/>
      <c r="M96" s="315"/>
    </row>
    <row r="97" spans="1:13" s="8" customFormat="1" ht="21" customHeight="1" x14ac:dyDescent="0.5">
      <c r="G97" s="35" t="s">
        <v>45</v>
      </c>
      <c r="H97" s="36"/>
      <c r="I97" s="14" t="s">
        <v>111</v>
      </c>
      <c r="J97" s="34"/>
      <c r="K97" s="35" t="s">
        <v>45</v>
      </c>
      <c r="L97" s="36"/>
      <c r="M97" s="14" t="s">
        <v>111</v>
      </c>
    </row>
    <row r="98" spans="1:13" ht="21" customHeight="1" x14ac:dyDescent="0.5">
      <c r="A98" s="25"/>
      <c r="B98" s="8"/>
      <c r="C98" s="8"/>
      <c r="D98" s="8"/>
      <c r="E98" s="8"/>
      <c r="F98" s="8"/>
      <c r="G98" s="14" t="s">
        <v>165</v>
      </c>
      <c r="H98" s="14"/>
      <c r="I98" s="14" t="s">
        <v>37</v>
      </c>
      <c r="J98" s="14"/>
      <c r="K98" s="14" t="s">
        <v>165</v>
      </c>
      <c r="L98" s="14"/>
      <c r="M98" s="14" t="s">
        <v>37</v>
      </c>
    </row>
    <row r="99" spans="1:13" ht="21" customHeight="1" x14ac:dyDescent="0.5">
      <c r="A99" s="21"/>
      <c r="E99" s="27"/>
      <c r="F99" s="13"/>
      <c r="G99" s="14" t="s">
        <v>148</v>
      </c>
      <c r="H99" s="15"/>
      <c r="I99" s="14" t="s">
        <v>122</v>
      </c>
      <c r="J99" s="13"/>
      <c r="K99" s="14" t="s">
        <v>148</v>
      </c>
      <c r="L99" s="15"/>
      <c r="M99" s="14" t="s">
        <v>122</v>
      </c>
    </row>
    <row r="100" spans="1:13" ht="21" customHeight="1" x14ac:dyDescent="0.5">
      <c r="A100" s="21"/>
      <c r="E100" s="27"/>
      <c r="F100" s="1"/>
      <c r="G100" s="16" t="s">
        <v>2</v>
      </c>
      <c r="H100" s="17"/>
      <c r="I100" s="16" t="s">
        <v>2</v>
      </c>
      <c r="J100" s="1"/>
      <c r="K100" s="16" t="s">
        <v>2</v>
      </c>
      <c r="L100" s="17"/>
      <c r="M100" s="16" t="s">
        <v>2</v>
      </c>
    </row>
    <row r="101" spans="1:13" ht="10.7" customHeight="1" x14ac:dyDescent="0.5">
      <c r="A101" s="21"/>
      <c r="E101" s="29"/>
      <c r="F101" s="1"/>
      <c r="G101" s="61"/>
      <c r="H101" s="17"/>
      <c r="I101" s="18"/>
      <c r="J101" s="1"/>
      <c r="K101" s="61"/>
      <c r="L101" s="17"/>
      <c r="M101" s="18"/>
    </row>
    <row r="102" spans="1:13" s="38" customFormat="1" ht="21" customHeight="1" x14ac:dyDescent="0.5">
      <c r="A102" s="37" t="s">
        <v>123</v>
      </c>
      <c r="E102" s="39"/>
      <c r="F102" s="40"/>
      <c r="G102" s="57"/>
      <c r="H102" s="17"/>
      <c r="I102" s="14"/>
      <c r="J102" s="1"/>
      <c r="K102" s="57"/>
      <c r="L102" s="17"/>
      <c r="M102" s="14"/>
    </row>
    <row r="103" spans="1:13" s="38" customFormat="1" ht="8.1" customHeight="1" x14ac:dyDescent="0.5">
      <c r="A103" s="37"/>
      <c r="E103" s="39"/>
      <c r="F103" s="40"/>
      <c r="G103" s="57"/>
      <c r="H103" s="17"/>
      <c r="I103" s="14"/>
      <c r="J103" s="1"/>
      <c r="K103" s="57"/>
      <c r="L103" s="17"/>
      <c r="M103" s="14"/>
    </row>
    <row r="104" spans="1:13" s="38" customFormat="1" ht="21" customHeight="1" x14ac:dyDescent="0.5">
      <c r="A104" s="37" t="s">
        <v>61</v>
      </c>
      <c r="E104" s="42"/>
      <c r="G104" s="58"/>
      <c r="H104" s="4"/>
      <c r="I104" s="3"/>
      <c r="J104" s="2"/>
      <c r="K104" s="58"/>
      <c r="L104" s="4"/>
      <c r="M104" s="3"/>
    </row>
    <row r="105" spans="1:13" s="38" customFormat="1" ht="8.1" customHeight="1" x14ac:dyDescent="0.5">
      <c r="A105" s="47"/>
      <c r="E105" s="42"/>
      <c r="G105" s="58"/>
      <c r="H105" s="4"/>
      <c r="I105" s="3"/>
      <c r="J105" s="2"/>
      <c r="K105" s="58"/>
      <c r="L105" s="4"/>
      <c r="M105" s="3"/>
    </row>
    <row r="106" spans="1:13" s="38" customFormat="1" ht="21" customHeight="1" x14ac:dyDescent="0.5">
      <c r="A106" s="43" t="s">
        <v>22</v>
      </c>
      <c r="E106" s="42"/>
      <c r="G106" s="58"/>
      <c r="H106" s="4"/>
      <c r="I106" s="3"/>
      <c r="J106" s="2"/>
      <c r="K106" s="58"/>
      <c r="L106" s="4"/>
      <c r="M106" s="3"/>
    </row>
    <row r="107" spans="1:13" s="38" customFormat="1" ht="21" customHeight="1" x14ac:dyDescent="0.5">
      <c r="A107" s="43"/>
      <c r="B107" s="43" t="s">
        <v>23</v>
      </c>
      <c r="E107" s="42"/>
      <c r="G107" s="58"/>
      <c r="H107" s="4"/>
      <c r="I107" s="3"/>
      <c r="J107" s="2"/>
      <c r="K107" s="58"/>
      <c r="L107" s="4"/>
      <c r="M107" s="3"/>
    </row>
    <row r="108" spans="1:13" s="38" customFormat="1" ht="21" customHeight="1" x14ac:dyDescent="0.5">
      <c r="A108" s="43"/>
      <c r="B108" s="43"/>
      <c r="C108" s="38" t="s">
        <v>120</v>
      </c>
      <c r="E108" s="42"/>
      <c r="G108" s="58"/>
      <c r="H108" s="4"/>
      <c r="I108" s="3"/>
      <c r="J108" s="2"/>
      <c r="K108" s="58"/>
      <c r="L108" s="4"/>
      <c r="M108" s="3"/>
    </row>
    <row r="109" spans="1:13" s="38" customFormat="1" ht="21" customHeight="1" thickBot="1" x14ac:dyDescent="0.55000000000000004">
      <c r="A109" s="43"/>
      <c r="B109" s="43"/>
      <c r="D109" s="38" t="s">
        <v>91</v>
      </c>
      <c r="E109" s="42"/>
      <c r="G109" s="60">
        <v>2000000000</v>
      </c>
      <c r="H109" s="4"/>
      <c r="I109" s="53">
        <v>2000000000</v>
      </c>
      <c r="J109" s="4"/>
      <c r="K109" s="60">
        <v>2000000000</v>
      </c>
      <c r="L109" s="2"/>
      <c r="M109" s="53">
        <v>2000000000</v>
      </c>
    </row>
    <row r="110" spans="1:13" s="38" customFormat="1" ht="8.1" customHeight="1" thickTop="1" x14ac:dyDescent="0.5">
      <c r="B110" s="43"/>
      <c r="G110" s="58"/>
      <c r="H110" s="4"/>
      <c r="I110" s="3"/>
      <c r="J110" s="4"/>
      <c r="K110" s="58"/>
      <c r="L110" s="2"/>
      <c r="M110" s="3"/>
    </row>
    <row r="111" spans="1:13" s="38" customFormat="1" ht="21" customHeight="1" x14ac:dyDescent="0.5">
      <c r="B111" s="43" t="s">
        <v>62</v>
      </c>
      <c r="E111" s="42"/>
      <c r="G111" s="62"/>
      <c r="H111" s="56"/>
      <c r="I111" s="55"/>
      <c r="J111" s="56"/>
      <c r="K111" s="62"/>
      <c r="L111" s="2"/>
      <c r="M111" s="55"/>
    </row>
    <row r="112" spans="1:13" s="38" customFormat="1" ht="21" customHeight="1" x14ac:dyDescent="0.5">
      <c r="B112" s="43"/>
      <c r="C112" s="38" t="s">
        <v>120</v>
      </c>
      <c r="G112" s="58"/>
      <c r="H112" s="4"/>
      <c r="I112" s="3"/>
      <c r="J112" s="4"/>
      <c r="K112" s="58"/>
      <c r="L112" s="2"/>
      <c r="M112" s="3"/>
    </row>
    <row r="113" spans="1:13" s="38" customFormat="1" ht="21" customHeight="1" x14ac:dyDescent="0.5">
      <c r="B113" s="43"/>
      <c r="D113" s="38" t="s">
        <v>92</v>
      </c>
      <c r="E113" s="42"/>
      <c r="G113" s="58">
        <v>2000000000</v>
      </c>
      <c r="H113" s="4"/>
      <c r="I113" s="3">
        <v>2000000000</v>
      </c>
      <c r="J113" s="4"/>
      <c r="K113" s="58">
        <v>2000000000</v>
      </c>
      <c r="L113" s="2"/>
      <c r="M113" s="3">
        <v>2000000000</v>
      </c>
    </row>
    <row r="114" spans="1:13" s="38" customFormat="1" ht="21" customHeight="1" x14ac:dyDescent="0.5">
      <c r="A114" s="38" t="s">
        <v>75</v>
      </c>
      <c r="B114" s="43"/>
      <c r="E114" s="42"/>
      <c r="G114" s="58">
        <v>1248938736</v>
      </c>
      <c r="H114" s="4"/>
      <c r="I114" s="3">
        <v>1248938736</v>
      </c>
      <c r="J114" s="4"/>
      <c r="K114" s="58">
        <v>1248938736</v>
      </c>
      <c r="L114" s="2"/>
      <c r="M114" s="3">
        <v>1248938736</v>
      </c>
    </row>
    <row r="115" spans="1:13" s="38" customFormat="1" ht="21" customHeight="1" x14ac:dyDescent="0.5">
      <c r="A115" s="38" t="s">
        <v>130</v>
      </c>
      <c r="B115" s="43"/>
      <c r="E115" s="42"/>
      <c r="G115" s="58"/>
      <c r="H115" s="4"/>
      <c r="I115" s="3"/>
      <c r="J115" s="4"/>
      <c r="K115" s="58"/>
      <c r="L115" s="2"/>
      <c r="M115" s="3"/>
    </row>
    <row r="116" spans="1:13" s="38" customFormat="1" ht="21" customHeight="1" x14ac:dyDescent="0.5">
      <c r="B116" s="43" t="s">
        <v>131</v>
      </c>
      <c r="E116" s="42"/>
      <c r="G116" s="58">
        <v>94712575</v>
      </c>
      <c r="H116" s="4"/>
      <c r="I116" s="3">
        <v>94712575</v>
      </c>
      <c r="J116" s="4"/>
      <c r="K116" s="58">
        <v>0</v>
      </c>
      <c r="L116" s="2"/>
      <c r="M116" s="3">
        <v>0</v>
      </c>
    </row>
    <row r="117" spans="1:13" s="38" customFormat="1" ht="21" customHeight="1" x14ac:dyDescent="0.5">
      <c r="A117" s="45" t="s">
        <v>24</v>
      </c>
      <c r="E117" s="42"/>
      <c r="G117" s="58"/>
      <c r="H117" s="4"/>
      <c r="I117" s="3"/>
      <c r="J117" s="4"/>
      <c r="K117" s="58"/>
      <c r="L117" s="2"/>
      <c r="M117" s="3"/>
    </row>
    <row r="118" spans="1:13" s="38" customFormat="1" ht="21" customHeight="1" x14ac:dyDescent="0.5">
      <c r="A118" s="45"/>
      <c r="B118" s="38" t="s">
        <v>93</v>
      </c>
      <c r="E118" s="42"/>
      <c r="G118" s="58"/>
      <c r="H118" s="4"/>
      <c r="I118" s="3"/>
      <c r="J118" s="4"/>
      <c r="K118" s="58"/>
      <c r="L118" s="2"/>
      <c r="M118" s="3"/>
    </row>
    <row r="119" spans="1:13" s="38" customFormat="1" ht="21" customHeight="1" x14ac:dyDescent="0.5">
      <c r="A119" s="45"/>
      <c r="C119" s="38" t="s">
        <v>94</v>
      </c>
      <c r="E119" s="42"/>
      <c r="G119" s="58">
        <v>146750000</v>
      </c>
      <c r="H119" s="4"/>
      <c r="I119" s="3">
        <v>146750000</v>
      </c>
      <c r="J119" s="4"/>
      <c r="K119" s="58">
        <v>146750000</v>
      </c>
      <c r="L119" s="2"/>
      <c r="M119" s="3">
        <v>146750000</v>
      </c>
    </row>
    <row r="120" spans="1:13" s="38" customFormat="1" ht="21" customHeight="1" x14ac:dyDescent="0.5">
      <c r="A120" s="45"/>
      <c r="B120" s="38" t="s">
        <v>25</v>
      </c>
      <c r="E120" s="42"/>
      <c r="G120" s="58">
        <v>701673254</v>
      </c>
      <c r="H120" s="4"/>
      <c r="I120" s="3">
        <v>723517605</v>
      </c>
      <c r="J120" s="4"/>
      <c r="K120" s="58">
        <v>388298434</v>
      </c>
      <c r="L120" s="2"/>
      <c r="M120" s="3">
        <v>438954153</v>
      </c>
    </row>
    <row r="121" spans="1:13" s="38" customFormat="1" ht="21" customHeight="1" x14ac:dyDescent="0.5">
      <c r="A121" s="45" t="s">
        <v>47</v>
      </c>
      <c r="E121" s="42"/>
      <c r="G121" s="59">
        <v>4055510</v>
      </c>
      <c r="H121" s="4"/>
      <c r="I121" s="6">
        <v>10309662</v>
      </c>
      <c r="J121" s="4"/>
      <c r="K121" s="59">
        <v>0</v>
      </c>
      <c r="L121" s="2"/>
      <c r="M121" s="6">
        <v>0</v>
      </c>
    </row>
    <row r="122" spans="1:13" s="38" customFormat="1" ht="8.1" customHeight="1" x14ac:dyDescent="0.5">
      <c r="A122" s="46"/>
      <c r="E122" s="42"/>
      <c r="G122" s="58"/>
      <c r="H122" s="4"/>
      <c r="I122" s="3"/>
      <c r="J122" s="4"/>
      <c r="K122" s="58"/>
      <c r="L122" s="2"/>
      <c r="M122" s="3"/>
    </row>
    <row r="123" spans="1:13" s="38" customFormat="1" ht="21" customHeight="1" x14ac:dyDescent="0.4">
      <c r="A123" s="288" t="s">
        <v>121</v>
      </c>
      <c r="E123" s="42"/>
      <c r="G123" s="58">
        <f>SUM(G113:G121)</f>
        <v>4196130075</v>
      </c>
      <c r="H123" s="4"/>
      <c r="I123" s="3">
        <f>SUM(I113:I121)</f>
        <v>4224228578</v>
      </c>
      <c r="J123" s="4"/>
      <c r="K123" s="58">
        <f>SUM(K113:K121)</f>
        <v>3783987170</v>
      </c>
      <c r="L123" s="2"/>
      <c r="M123" s="3">
        <f>SUM(M113:M121)</f>
        <v>3834642889</v>
      </c>
    </row>
    <row r="124" spans="1:13" s="38" customFormat="1" ht="21" customHeight="1" x14ac:dyDescent="0.5">
      <c r="A124" s="45"/>
      <c r="B124" s="38" t="s">
        <v>50</v>
      </c>
      <c r="E124" s="42"/>
      <c r="G124" s="59">
        <v>19086825</v>
      </c>
      <c r="H124" s="4"/>
      <c r="I124" s="6">
        <v>12325363</v>
      </c>
      <c r="J124" s="4"/>
      <c r="K124" s="59">
        <v>0</v>
      </c>
      <c r="L124" s="2"/>
      <c r="M124" s="6">
        <v>0</v>
      </c>
    </row>
    <row r="125" spans="1:13" s="38" customFormat="1" ht="8.1" customHeight="1" x14ac:dyDescent="0.5">
      <c r="A125" s="46"/>
      <c r="E125" s="42"/>
      <c r="G125" s="58"/>
      <c r="H125" s="4"/>
      <c r="I125" s="3"/>
      <c r="J125" s="4"/>
      <c r="K125" s="58"/>
      <c r="L125" s="2"/>
      <c r="M125" s="3"/>
    </row>
    <row r="126" spans="1:13" s="38" customFormat="1" ht="21" customHeight="1" x14ac:dyDescent="0.5">
      <c r="A126" s="37" t="s">
        <v>77</v>
      </c>
      <c r="E126" s="42"/>
      <c r="G126" s="59">
        <f>SUM(G123:G124)</f>
        <v>4215216900</v>
      </c>
      <c r="H126" s="4"/>
      <c r="I126" s="6">
        <f>SUM(I123:I124)</f>
        <v>4236553941</v>
      </c>
      <c r="J126" s="4"/>
      <c r="K126" s="59">
        <f>SUM(K123:K124)</f>
        <v>3783987170</v>
      </c>
      <c r="L126" s="2"/>
      <c r="M126" s="6">
        <f>SUM(M123:M124)</f>
        <v>3834642889</v>
      </c>
    </row>
    <row r="127" spans="1:13" s="38" customFormat="1" ht="8.1" customHeight="1" x14ac:dyDescent="0.5">
      <c r="B127" s="43"/>
      <c r="E127" s="42"/>
      <c r="G127" s="58"/>
      <c r="H127" s="4"/>
      <c r="I127" s="3"/>
      <c r="J127" s="4"/>
      <c r="K127" s="58"/>
      <c r="L127" s="2"/>
      <c r="M127" s="3"/>
    </row>
    <row r="128" spans="1:13" s="38" customFormat="1" ht="21" customHeight="1" thickBot="1" x14ac:dyDescent="0.55000000000000004">
      <c r="A128" s="40" t="s">
        <v>78</v>
      </c>
      <c r="E128" s="42"/>
      <c r="G128" s="60">
        <f>SUM(G80+G126)</f>
        <v>5062339998</v>
      </c>
      <c r="H128" s="4"/>
      <c r="I128" s="53">
        <f>SUM(I80+I126)</f>
        <v>5005521700</v>
      </c>
      <c r="J128" s="4"/>
      <c r="K128" s="60">
        <f>SUM(K80+K126)</f>
        <v>4467614764</v>
      </c>
      <c r="L128" s="2"/>
      <c r="M128" s="53">
        <f>SUM(M80+M126)</f>
        <v>4489309776</v>
      </c>
    </row>
    <row r="129" spans="1:13" ht="21" customHeight="1" thickTop="1" x14ac:dyDescent="0.5">
      <c r="A129" s="1"/>
      <c r="L129" s="10"/>
      <c r="M129" s="10"/>
    </row>
    <row r="130" spans="1:13" ht="11.45" customHeight="1" x14ac:dyDescent="0.5">
      <c r="A130" s="1"/>
      <c r="L130" s="10"/>
      <c r="M130" s="10"/>
    </row>
    <row r="131" spans="1:13" ht="21" customHeight="1" x14ac:dyDescent="0.5">
      <c r="A131" s="1"/>
      <c r="L131" s="10"/>
      <c r="M131" s="10"/>
    </row>
    <row r="132" spans="1:13" ht="32.1" customHeight="1" x14ac:dyDescent="0.5">
      <c r="A132" s="1"/>
      <c r="G132" s="10"/>
      <c r="I132" s="10"/>
      <c r="K132" s="10"/>
      <c r="M132" s="10"/>
    </row>
    <row r="133" spans="1:13" ht="34.35" customHeight="1" x14ac:dyDescent="0.5">
      <c r="A133" s="1"/>
      <c r="G133" s="10"/>
      <c r="I133" s="10"/>
      <c r="K133" s="10"/>
      <c r="M133" s="10"/>
    </row>
    <row r="134" spans="1:13" ht="21.6" customHeight="1" x14ac:dyDescent="0.5">
      <c r="A134" s="24" t="str">
        <f>A50</f>
        <v>หมายเหตุประกอบข้อมูลทางการเงินเป็นส่วนหนึ่งของข้อมูลทางการเงินระหว่างกาลนี้</v>
      </c>
      <c r="B134" s="5"/>
      <c r="C134" s="5"/>
      <c r="D134" s="5"/>
      <c r="E134" s="30"/>
      <c r="F134" s="5"/>
      <c r="G134" s="6"/>
      <c r="H134" s="7"/>
      <c r="I134" s="6"/>
      <c r="J134" s="5"/>
      <c r="K134" s="6"/>
      <c r="L134" s="7"/>
      <c r="M134" s="6"/>
    </row>
    <row r="136" spans="1:13" ht="20.100000000000001" customHeight="1" x14ac:dyDescent="0.5">
      <c r="G136" s="10"/>
      <c r="H136" s="10"/>
      <c r="I136" s="10"/>
      <c r="J136" s="10"/>
      <c r="K136" s="10"/>
    </row>
  </sheetData>
  <mergeCells count="7">
    <mergeCell ref="G96:I96"/>
    <mergeCell ref="K96:M96"/>
    <mergeCell ref="G5:I5"/>
    <mergeCell ref="K5:M5"/>
    <mergeCell ref="A48:M48"/>
    <mergeCell ref="G55:I55"/>
    <mergeCell ref="K55:M55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0" max="12" man="1"/>
    <brk id="9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9"/>
  <sheetViews>
    <sheetView topLeftCell="A35" zoomScale="85" zoomScaleNormal="85" zoomScaleSheetLayoutView="100" workbookViewId="0">
      <selection activeCell="S50" sqref="R50:S50"/>
    </sheetView>
  </sheetViews>
  <sheetFormatPr defaultColWidth="10.42578125" defaultRowHeight="21" customHeight="1" x14ac:dyDescent="0.5"/>
  <cols>
    <col min="1" max="3" width="1.42578125" style="72" customWidth="1"/>
    <col min="4" max="4" width="33.42578125" style="72" customWidth="1"/>
    <col min="5" max="5" width="7.85546875" style="73" customWidth="1"/>
    <col min="6" max="6" width="0.85546875" style="72" customWidth="1"/>
    <col min="7" max="7" width="12.5703125" style="89" customWidth="1"/>
    <col min="8" max="8" width="0.85546875" style="88" customWidth="1"/>
    <col min="9" max="9" width="12.5703125" style="251" customWidth="1"/>
    <col min="10" max="10" width="0.85546875" style="72" customWidth="1"/>
    <col min="11" max="11" width="12.5703125" style="89" customWidth="1"/>
    <col min="12" max="12" width="0.85546875" style="88" customWidth="1"/>
    <col min="13" max="13" width="12.5703125" style="251" customWidth="1"/>
    <col min="14" max="16384" width="10.42578125" style="72"/>
  </cols>
  <sheetData>
    <row r="1" spans="1:13" ht="21.75" customHeight="1" x14ac:dyDescent="0.5">
      <c r="A1" s="64" t="s">
        <v>89</v>
      </c>
      <c r="B1" s="65"/>
    </row>
    <row r="2" spans="1:13" ht="21.75" customHeight="1" x14ac:dyDescent="0.5">
      <c r="A2" s="68" t="s">
        <v>100</v>
      </c>
      <c r="B2" s="65"/>
    </row>
    <row r="3" spans="1:13" ht="23.45" customHeight="1" x14ac:dyDescent="0.5">
      <c r="A3" s="69" t="s">
        <v>184</v>
      </c>
      <c r="B3" s="70"/>
      <c r="C3" s="301"/>
      <c r="D3" s="301"/>
      <c r="E3" s="302"/>
      <c r="F3" s="301"/>
      <c r="G3" s="303"/>
      <c r="H3" s="304"/>
      <c r="I3" s="252"/>
      <c r="J3" s="301"/>
      <c r="K3" s="303"/>
      <c r="L3" s="304"/>
      <c r="M3" s="252"/>
    </row>
    <row r="4" spans="1:13" ht="20.100000000000001" customHeight="1" x14ac:dyDescent="0.5">
      <c r="A4" s="71"/>
    </row>
    <row r="5" spans="1:13" ht="20.100000000000001" customHeight="1" x14ac:dyDescent="0.5">
      <c r="A5" s="71"/>
      <c r="G5" s="317" t="s">
        <v>44</v>
      </c>
      <c r="H5" s="317"/>
      <c r="I5" s="317"/>
      <c r="J5" s="74"/>
      <c r="K5" s="317" t="s">
        <v>57</v>
      </c>
      <c r="L5" s="317"/>
      <c r="M5" s="317"/>
    </row>
    <row r="6" spans="1:13" ht="20.100000000000001" customHeight="1" x14ac:dyDescent="0.5">
      <c r="A6" s="71"/>
      <c r="G6" s="75" t="s">
        <v>45</v>
      </c>
      <c r="H6" s="76"/>
      <c r="I6" s="249" t="s">
        <v>45</v>
      </c>
      <c r="J6" s="77"/>
      <c r="K6" s="77" t="s">
        <v>45</v>
      </c>
      <c r="L6" s="77"/>
      <c r="M6" s="266" t="s">
        <v>45</v>
      </c>
    </row>
    <row r="7" spans="1:13" ht="20.100000000000001" customHeight="1" x14ac:dyDescent="0.5">
      <c r="A7" s="71"/>
      <c r="G7" s="78" t="s">
        <v>165</v>
      </c>
      <c r="H7" s="79"/>
      <c r="I7" s="33" t="s">
        <v>165</v>
      </c>
      <c r="J7" s="78"/>
      <c r="K7" s="78" t="s">
        <v>165</v>
      </c>
      <c r="L7" s="78"/>
      <c r="M7" s="33" t="s">
        <v>165</v>
      </c>
    </row>
    <row r="8" spans="1:13" ht="20.100000000000001" customHeight="1" x14ac:dyDescent="0.5">
      <c r="E8" s="80"/>
      <c r="F8" s="81"/>
      <c r="G8" s="78" t="s">
        <v>148</v>
      </c>
      <c r="H8" s="82"/>
      <c r="I8" s="33" t="s">
        <v>122</v>
      </c>
      <c r="J8" s="83"/>
      <c r="K8" s="78" t="s">
        <v>148</v>
      </c>
      <c r="L8" s="82"/>
      <c r="M8" s="33" t="s">
        <v>122</v>
      </c>
    </row>
    <row r="9" spans="1:13" ht="20.100000000000001" customHeight="1" x14ac:dyDescent="0.5">
      <c r="E9" s="84"/>
      <c r="F9" s="81"/>
      <c r="G9" s="85" t="s">
        <v>2</v>
      </c>
      <c r="H9" s="86"/>
      <c r="I9" s="250" t="s">
        <v>2</v>
      </c>
      <c r="J9" s="81"/>
      <c r="K9" s="85" t="s">
        <v>2</v>
      </c>
      <c r="L9" s="86"/>
      <c r="M9" s="250" t="s">
        <v>2</v>
      </c>
    </row>
    <row r="10" spans="1:13" ht="8.4499999999999993" customHeight="1" x14ac:dyDescent="0.5">
      <c r="A10" s="81"/>
      <c r="G10" s="87"/>
      <c r="K10" s="87"/>
    </row>
    <row r="11" spans="1:13" ht="20.100000000000001" customHeight="1" x14ac:dyDescent="0.5">
      <c r="A11" s="72" t="s">
        <v>87</v>
      </c>
      <c r="G11" s="87">
        <v>978354606</v>
      </c>
      <c r="I11" s="251">
        <v>788345224</v>
      </c>
      <c r="J11" s="88"/>
      <c r="K11" s="87">
        <v>711136786</v>
      </c>
      <c r="M11" s="251">
        <v>576944705</v>
      </c>
    </row>
    <row r="12" spans="1:13" ht="20.100000000000001" customHeight="1" x14ac:dyDescent="0.5">
      <c r="A12" s="72" t="s">
        <v>81</v>
      </c>
      <c r="G12" s="91">
        <v>-643430896</v>
      </c>
      <c r="I12" s="252">
        <v>-489248314</v>
      </c>
      <c r="J12" s="88"/>
      <c r="K12" s="91">
        <v>-501195415</v>
      </c>
      <c r="M12" s="252">
        <v>-371053576</v>
      </c>
    </row>
    <row r="13" spans="1:13" ht="6" customHeight="1" x14ac:dyDescent="0.5">
      <c r="G13" s="87"/>
      <c r="J13" s="88"/>
      <c r="K13" s="87"/>
    </row>
    <row r="14" spans="1:13" ht="20.100000000000001" customHeight="1" x14ac:dyDescent="0.5">
      <c r="A14" s="81" t="s">
        <v>26</v>
      </c>
      <c r="G14" s="87">
        <f>SUM(G11:G12)</f>
        <v>334923710</v>
      </c>
      <c r="I14" s="251">
        <f>SUM(I11:I12)</f>
        <v>299096910</v>
      </c>
      <c r="J14" s="88"/>
      <c r="K14" s="87">
        <f>SUM(K11:K12)</f>
        <v>209941371</v>
      </c>
      <c r="M14" s="251">
        <f>SUM(M11:M12)</f>
        <v>205891129</v>
      </c>
    </row>
    <row r="15" spans="1:13" ht="20.100000000000001" customHeight="1" x14ac:dyDescent="0.5">
      <c r="A15" s="72" t="s">
        <v>186</v>
      </c>
      <c r="G15" s="93">
        <v>0</v>
      </c>
      <c r="I15" s="253">
        <v>0</v>
      </c>
      <c r="J15" s="88"/>
      <c r="K15" s="93">
        <v>1275000</v>
      </c>
      <c r="M15" s="253">
        <v>0</v>
      </c>
    </row>
    <row r="16" spans="1:13" ht="20.100000000000001" customHeight="1" x14ac:dyDescent="0.5">
      <c r="A16" s="72" t="s">
        <v>201</v>
      </c>
      <c r="G16" s="93">
        <v>2099167</v>
      </c>
      <c r="I16" s="253">
        <v>1398052</v>
      </c>
      <c r="J16" s="88"/>
      <c r="K16" s="93">
        <v>11374042</v>
      </c>
      <c r="M16" s="253">
        <v>3596405</v>
      </c>
    </row>
    <row r="17" spans="1:13" ht="20.100000000000001" customHeight="1" x14ac:dyDescent="0.5">
      <c r="A17" s="72" t="s">
        <v>27</v>
      </c>
      <c r="G17" s="93">
        <v>776487</v>
      </c>
      <c r="I17" s="253">
        <v>412136</v>
      </c>
      <c r="J17" s="88"/>
      <c r="K17" s="93">
        <v>13295404</v>
      </c>
      <c r="M17" s="253">
        <v>14137557</v>
      </c>
    </row>
    <row r="18" spans="1:13" ht="20.100000000000001" customHeight="1" x14ac:dyDescent="0.5">
      <c r="A18" s="72" t="s">
        <v>28</v>
      </c>
      <c r="G18" s="93">
        <v>-62744813</v>
      </c>
      <c r="I18" s="253">
        <v>-49516466</v>
      </c>
      <c r="J18" s="88"/>
      <c r="K18" s="93">
        <v>-45262448</v>
      </c>
      <c r="M18" s="253">
        <v>-37472386</v>
      </c>
    </row>
    <row r="19" spans="1:13" ht="20.100000000000001" customHeight="1" x14ac:dyDescent="0.5">
      <c r="A19" s="72" t="s">
        <v>29</v>
      </c>
      <c r="G19" s="93">
        <v>-127031041</v>
      </c>
      <c r="I19" s="253">
        <v>-108859362</v>
      </c>
      <c r="J19" s="88"/>
      <c r="K19" s="93">
        <v>-86748780</v>
      </c>
      <c r="M19" s="253">
        <v>-74944792</v>
      </c>
    </row>
    <row r="20" spans="1:13" ht="20.100000000000001" customHeight="1" x14ac:dyDescent="0.5">
      <c r="A20" s="72" t="s">
        <v>223</v>
      </c>
      <c r="G20" s="93">
        <v>1560684</v>
      </c>
      <c r="I20" s="253">
        <v>-8461440</v>
      </c>
      <c r="J20" s="88"/>
      <c r="K20" s="93">
        <v>2143392</v>
      </c>
      <c r="M20" s="253">
        <v>-7154751</v>
      </c>
    </row>
    <row r="21" spans="1:13" ht="20.100000000000001" customHeight="1" x14ac:dyDescent="0.5">
      <c r="A21" s="72" t="s">
        <v>30</v>
      </c>
      <c r="G21" s="95">
        <v>-2317882</v>
      </c>
      <c r="I21" s="254">
        <v>-1825079</v>
      </c>
      <c r="J21" s="88"/>
      <c r="K21" s="95">
        <v>-2166547</v>
      </c>
      <c r="M21" s="254">
        <v>-2313301</v>
      </c>
    </row>
    <row r="22" spans="1:13" ht="6" customHeight="1" x14ac:dyDescent="0.5">
      <c r="A22" s="96"/>
      <c r="G22" s="87"/>
      <c r="J22" s="88"/>
      <c r="K22" s="87"/>
    </row>
    <row r="23" spans="1:13" ht="20.100000000000001" customHeight="1" x14ac:dyDescent="0.5">
      <c r="A23" s="81" t="s">
        <v>63</v>
      </c>
      <c r="G23" s="87">
        <f>SUM(G14:G21)</f>
        <v>147266312</v>
      </c>
      <c r="I23" s="251">
        <f>SUM(I14:I21)</f>
        <v>132244751</v>
      </c>
      <c r="J23" s="88"/>
      <c r="K23" s="87">
        <f>SUM(K14:K21)</f>
        <v>103851434</v>
      </c>
      <c r="M23" s="251">
        <f>SUM(M14:M21)</f>
        <v>101739861</v>
      </c>
    </row>
    <row r="24" spans="1:13" ht="20.100000000000001" customHeight="1" x14ac:dyDescent="0.5">
      <c r="A24" s="72" t="s">
        <v>31</v>
      </c>
      <c r="G24" s="91">
        <v>-30982053</v>
      </c>
      <c r="I24" s="252">
        <v>-27655272</v>
      </c>
      <c r="J24" s="88"/>
      <c r="K24" s="91">
        <v>-18910126</v>
      </c>
      <c r="M24" s="252">
        <v>-18017861</v>
      </c>
    </row>
    <row r="25" spans="1:13" ht="6" customHeight="1" x14ac:dyDescent="0.5">
      <c r="A25" s="81"/>
      <c r="G25" s="87"/>
      <c r="J25" s="88"/>
      <c r="K25" s="87"/>
    </row>
    <row r="26" spans="1:13" ht="20.100000000000001" customHeight="1" x14ac:dyDescent="0.5">
      <c r="A26" s="81" t="s">
        <v>151</v>
      </c>
      <c r="G26" s="97">
        <f>SUM(G23:G24)</f>
        <v>116284259</v>
      </c>
      <c r="I26" s="267">
        <f>SUM(I23:I24)</f>
        <v>104589479</v>
      </c>
      <c r="J26" s="88"/>
      <c r="K26" s="97">
        <f>SUM(K23:K24)</f>
        <v>84941308</v>
      </c>
      <c r="M26" s="267">
        <f>SUM(M23:M24)</f>
        <v>83722000</v>
      </c>
    </row>
    <row r="27" spans="1:13" ht="20.100000000000001" customHeight="1" x14ac:dyDescent="0.5">
      <c r="A27" s="72" t="s">
        <v>166</v>
      </c>
      <c r="G27" s="97"/>
      <c r="I27" s="267"/>
      <c r="J27" s="88"/>
      <c r="K27" s="97"/>
      <c r="M27" s="267"/>
    </row>
    <row r="28" spans="1:13" ht="20.100000000000001" customHeight="1" x14ac:dyDescent="0.5">
      <c r="B28" s="72" t="s">
        <v>152</v>
      </c>
      <c r="G28" s="98">
        <v>0</v>
      </c>
      <c r="H28" s="94"/>
      <c r="I28" s="268">
        <v>3850492</v>
      </c>
      <c r="J28" s="94"/>
      <c r="K28" s="91">
        <v>0</v>
      </c>
      <c r="L28" s="90"/>
      <c r="M28" s="252">
        <v>0</v>
      </c>
    </row>
    <row r="29" spans="1:13" ht="6" customHeight="1" x14ac:dyDescent="0.5">
      <c r="A29" s="81"/>
      <c r="G29" s="87"/>
      <c r="J29" s="88"/>
      <c r="K29" s="87"/>
    </row>
    <row r="30" spans="1:13" ht="20.100000000000001" customHeight="1" x14ac:dyDescent="0.5">
      <c r="A30" s="81" t="s">
        <v>84</v>
      </c>
      <c r="G30" s="91">
        <f>SUM(G26:G28)</f>
        <v>116284259</v>
      </c>
      <c r="I30" s="252">
        <f>SUM(I26:I28)</f>
        <v>108439971</v>
      </c>
      <c r="J30" s="88"/>
      <c r="K30" s="91">
        <f>SUM(K26:K28)</f>
        <v>84941308</v>
      </c>
      <c r="M30" s="252">
        <f>SUM(M26:M28)</f>
        <v>83722000</v>
      </c>
    </row>
    <row r="31" spans="1:13" ht="20.100000000000001" customHeight="1" x14ac:dyDescent="0.5">
      <c r="A31" s="81"/>
      <c r="G31" s="87"/>
      <c r="J31" s="88"/>
      <c r="K31" s="87"/>
    </row>
    <row r="32" spans="1:13" ht="20.100000000000001" customHeight="1" x14ac:dyDescent="0.5">
      <c r="A32" s="81" t="s">
        <v>222</v>
      </c>
      <c r="G32" s="100"/>
      <c r="H32" s="101"/>
      <c r="I32" s="101"/>
      <c r="J32" s="101"/>
      <c r="K32" s="100"/>
      <c r="L32" s="101"/>
      <c r="M32" s="101"/>
    </row>
    <row r="33" spans="1:13" ht="20.100000000000001" customHeight="1" x14ac:dyDescent="0.5">
      <c r="A33" s="102" t="s">
        <v>132</v>
      </c>
      <c r="G33" s="103"/>
      <c r="H33" s="90"/>
      <c r="I33" s="257"/>
      <c r="J33" s="90"/>
      <c r="K33" s="103"/>
      <c r="L33" s="90"/>
      <c r="M33" s="257"/>
    </row>
    <row r="34" spans="1:13" ht="20.100000000000001" customHeight="1" x14ac:dyDescent="0.5">
      <c r="A34" s="102"/>
      <c r="B34" s="102" t="s">
        <v>145</v>
      </c>
      <c r="G34" s="103"/>
      <c r="H34" s="90"/>
      <c r="I34" s="257"/>
      <c r="J34" s="90"/>
      <c r="K34" s="103"/>
      <c r="L34" s="90"/>
      <c r="M34" s="257"/>
    </row>
    <row r="35" spans="1:13" ht="20.100000000000001" customHeight="1" x14ac:dyDescent="0.5">
      <c r="A35" s="102"/>
      <c r="B35" s="72" t="s">
        <v>144</v>
      </c>
      <c r="C35" s="102"/>
      <c r="G35" s="91">
        <v>9267521</v>
      </c>
      <c r="H35" s="90"/>
      <c r="I35" s="252">
        <v>12211636</v>
      </c>
      <c r="J35" s="90"/>
      <c r="K35" s="91">
        <v>0</v>
      </c>
      <c r="L35" s="90"/>
      <c r="M35" s="252">
        <v>0</v>
      </c>
    </row>
    <row r="36" spans="1:13" ht="20.100000000000001" customHeight="1" x14ac:dyDescent="0.5">
      <c r="A36" s="102"/>
      <c r="B36" s="72" t="s">
        <v>65</v>
      </c>
      <c r="G36" s="103"/>
      <c r="H36" s="90"/>
      <c r="I36" s="257"/>
      <c r="J36" s="90"/>
      <c r="K36" s="103"/>
      <c r="L36" s="90"/>
      <c r="M36" s="257"/>
    </row>
    <row r="37" spans="1:13" ht="20.100000000000001" customHeight="1" x14ac:dyDescent="0.5">
      <c r="A37" s="102"/>
      <c r="C37" s="72" t="s">
        <v>66</v>
      </c>
      <c r="G37" s="104">
        <f>SUM(G35:G35)</f>
        <v>9267521</v>
      </c>
      <c r="H37" s="90"/>
      <c r="I37" s="255">
        <f>SUM(I35:I35)</f>
        <v>12211636</v>
      </c>
      <c r="J37" s="90"/>
      <c r="K37" s="104">
        <f>SUM(K35:K35)</f>
        <v>0</v>
      </c>
      <c r="L37" s="90"/>
      <c r="M37" s="255">
        <f>SUM(M35:M35)</f>
        <v>0</v>
      </c>
    </row>
    <row r="38" spans="1:13" ht="6" customHeight="1" x14ac:dyDescent="0.5">
      <c r="G38" s="87"/>
      <c r="H38" s="90"/>
      <c r="J38" s="90"/>
      <c r="K38" s="87"/>
      <c r="L38" s="90"/>
    </row>
    <row r="39" spans="1:13" ht="20.100000000000001" customHeight="1" x14ac:dyDescent="0.5">
      <c r="A39" s="81" t="s">
        <v>167</v>
      </c>
      <c r="B39" s="81"/>
      <c r="C39" s="81"/>
      <c r="D39" s="81"/>
      <c r="G39" s="104">
        <f>G37</f>
        <v>9267521</v>
      </c>
      <c r="H39" s="90"/>
      <c r="I39" s="255">
        <f>I37</f>
        <v>12211636</v>
      </c>
      <c r="J39" s="90"/>
      <c r="K39" s="104">
        <f>K37</f>
        <v>0</v>
      </c>
      <c r="L39" s="90"/>
      <c r="M39" s="255">
        <f>M37</f>
        <v>0</v>
      </c>
    </row>
    <row r="40" spans="1:13" ht="6" customHeight="1" x14ac:dyDescent="0.5">
      <c r="A40" s="81"/>
      <c r="B40" s="81"/>
      <c r="C40" s="81"/>
      <c r="D40" s="81"/>
      <c r="G40" s="105"/>
      <c r="H40" s="90"/>
      <c r="I40" s="258"/>
      <c r="J40" s="90"/>
      <c r="K40" s="105"/>
      <c r="L40" s="90"/>
      <c r="M40" s="258"/>
    </row>
    <row r="41" spans="1:13" ht="20.100000000000001" customHeight="1" thickBot="1" x14ac:dyDescent="0.55000000000000004">
      <c r="A41" s="81" t="s">
        <v>69</v>
      </c>
      <c r="G41" s="99">
        <f>SUM(G30,G37)</f>
        <v>125551780</v>
      </c>
      <c r="I41" s="256">
        <f>SUM(I30,I37)</f>
        <v>120651607</v>
      </c>
      <c r="J41" s="88"/>
      <c r="K41" s="99">
        <f>SUM(K30,K37)</f>
        <v>84941308</v>
      </c>
      <c r="M41" s="256">
        <f>SUM(M30,M37)</f>
        <v>83722000</v>
      </c>
    </row>
    <row r="42" spans="1:13" ht="20.100000000000001" customHeight="1" thickTop="1" x14ac:dyDescent="0.5">
      <c r="A42" s="81"/>
      <c r="J42" s="88"/>
    </row>
    <row r="43" spans="1:13" ht="23.1" customHeight="1" x14ac:dyDescent="0.5">
      <c r="A43" s="81"/>
      <c r="J43" s="88"/>
    </row>
    <row r="44" spans="1:13" ht="24" customHeight="1" x14ac:dyDescent="0.5">
      <c r="A44" s="81"/>
      <c r="J44" s="88"/>
    </row>
    <row r="45" spans="1:13" ht="22.35" customHeight="1" x14ac:dyDescent="0.5">
      <c r="A45" s="70" t="s">
        <v>59</v>
      </c>
      <c r="B45" s="70"/>
      <c r="C45" s="70"/>
      <c r="D45" s="301"/>
      <c r="E45" s="302"/>
      <c r="F45" s="301"/>
      <c r="G45" s="303"/>
      <c r="H45" s="305"/>
      <c r="I45" s="252"/>
      <c r="J45" s="305"/>
      <c r="K45" s="303"/>
      <c r="L45" s="301"/>
      <c r="M45" s="252"/>
    </row>
    <row r="46" spans="1:13" ht="21" customHeight="1" x14ac:dyDescent="0.5">
      <c r="A46" s="64" t="str">
        <f>A1</f>
        <v>บริษัท อาร์ แอนด์ บี ฟู้ด ซัพพลาย จำกัด (มหาชน)</v>
      </c>
      <c r="B46" s="65"/>
      <c r="C46" s="65"/>
    </row>
    <row r="47" spans="1:13" ht="21" customHeight="1" x14ac:dyDescent="0.5">
      <c r="A47" s="68" t="s">
        <v>168</v>
      </c>
      <c r="B47" s="65"/>
      <c r="C47" s="65"/>
    </row>
    <row r="48" spans="1:13" ht="21" customHeight="1" x14ac:dyDescent="0.5">
      <c r="A48" s="69" t="str">
        <f>+A3</f>
        <v>สำหรับงวดสามเดือนสิ้นสุดวันที่ 30 มิถุนายน พ.ศ. 2565</v>
      </c>
      <c r="B48" s="70"/>
      <c r="C48" s="70"/>
      <c r="D48" s="301"/>
      <c r="E48" s="302"/>
      <c r="F48" s="301"/>
      <c r="G48" s="303"/>
      <c r="H48" s="304"/>
      <c r="I48" s="252"/>
      <c r="J48" s="301"/>
      <c r="K48" s="303"/>
      <c r="L48" s="304"/>
      <c r="M48" s="252"/>
    </row>
    <row r="49" spans="1:13" ht="21" customHeight="1" x14ac:dyDescent="0.5">
      <c r="A49" s="81"/>
      <c r="H49" s="90"/>
      <c r="J49" s="90"/>
      <c r="L49" s="72"/>
    </row>
    <row r="50" spans="1:13" ht="20.100000000000001" customHeight="1" x14ac:dyDescent="0.5">
      <c r="A50" s="81"/>
      <c r="G50" s="317" t="s">
        <v>44</v>
      </c>
      <c r="H50" s="317"/>
      <c r="I50" s="317"/>
      <c r="J50" s="74"/>
      <c r="K50" s="317" t="s">
        <v>57</v>
      </c>
      <c r="L50" s="317"/>
      <c r="M50" s="317"/>
    </row>
    <row r="51" spans="1:13" ht="20.100000000000001" customHeight="1" x14ac:dyDescent="0.5">
      <c r="A51" s="81"/>
      <c r="G51" s="75" t="s">
        <v>45</v>
      </c>
      <c r="H51" s="76"/>
      <c r="I51" s="249" t="s">
        <v>45</v>
      </c>
      <c r="J51" s="77"/>
      <c r="K51" s="77" t="s">
        <v>45</v>
      </c>
      <c r="L51" s="77"/>
      <c r="M51" s="266" t="s">
        <v>45</v>
      </c>
    </row>
    <row r="52" spans="1:13" ht="20.100000000000001" customHeight="1" x14ac:dyDescent="0.5">
      <c r="A52" s="81"/>
      <c r="G52" s="78" t="s">
        <v>165</v>
      </c>
      <c r="H52" s="79"/>
      <c r="I52" s="33" t="s">
        <v>165</v>
      </c>
      <c r="J52" s="78"/>
      <c r="K52" s="78" t="s">
        <v>165</v>
      </c>
      <c r="L52" s="78"/>
      <c r="M52" s="33" t="s">
        <v>165</v>
      </c>
    </row>
    <row r="53" spans="1:13" ht="20.100000000000001" customHeight="1" x14ac:dyDescent="0.5">
      <c r="A53" s="81"/>
      <c r="E53" s="80"/>
      <c r="F53" s="81"/>
      <c r="G53" s="78" t="s">
        <v>148</v>
      </c>
      <c r="H53" s="82"/>
      <c r="I53" s="33" t="s">
        <v>122</v>
      </c>
      <c r="J53" s="83"/>
      <c r="K53" s="78" t="s">
        <v>148</v>
      </c>
      <c r="L53" s="82"/>
      <c r="M53" s="33" t="s">
        <v>122</v>
      </c>
    </row>
    <row r="54" spans="1:13" ht="20.100000000000001" customHeight="1" x14ac:dyDescent="0.5">
      <c r="E54" s="80"/>
      <c r="F54" s="81"/>
      <c r="G54" s="85" t="s">
        <v>2</v>
      </c>
      <c r="H54" s="86"/>
      <c r="I54" s="250" t="s">
        <v>2</v>
      </c>
      <c r="J54" s="81"/>
      <c r="K54" s="85" t="s">
        <v>2</v>
      </c>
      <c r="L54" s="86"/>
      <c r="M54" s="250" t="s">
        <v>2</v>
      </c>
    </row>
    <row r="55" spans="1:13" ht="10.35" customHeight="1" x14ac:dyDescent="0.5">
      <c r="E55" s="108"/>
      <c r="F55" s="81"/>
      <c r="G55" s="109"/>
      <c r="H55" s="86"/>
      <c r="I55" s="266"/>
      <c r="J55" s="81"/>
      <c r="K55" s="109"/>
      <c r="L55" s="86"/>
      <c r="M55" s="266"/>
    </row>
    <row r="56" spans="1:13" ht="20.100000000000001" customHeight="1" x14ac:dyDescent="0.5">
      <c r="A56" s="81" t="s">
        <v>134</v>
      </c>
      <c r="G56" s="103"/>
      <c r="H56" s="90"/>
      <c r="I56" s="257"/>
      <c r="J56" s="90"/>
      <c r="K56" s="103"/>
      <c r="L56" s="72"/>
      <c r="M56" s="257"/>
    </row>
    <row r="57" spans="1:13" ht="20.100000000000001" customHeight="1" x14ac:dyDescent="0.5">
      <c r="B57" s="72" t="s">
        <v>136</v>
      </c>
      <c r="G57" s="87">
        <f>G30-G58</f>
        <v>115290343</v>
      </c>
      <c r="H57" s="90"/>
      <c r="I57" s="251">
        <f>I30-I58</f>
        <v>107976784</v>
      </c>
      <c r="J57" s="90"/>
      <c r="K57" s="87">
        <f>K30-K58</f>
        <v>84941308</v>
      </c>
      <c r="L57" s="90"/>
      <c r="M57" s="251">
        <f>M30-M58</f>
        <v>83722000</v>
      </c>
    </row>
    <row r="58" spans="1:13" ht="20.100000000000001" customHeight="1" x14ac:dyDescent="0.5">
      <c r="B58" s="72" t="s">
        <v>169</v>
      </c>
      <c r="G58" s="91">
        <v>993916</v>
      </c>
      <c r="H58" s="90"/>
      <c r="I58" s="252">
        <v>463187</v>
      </c>
      <c r="J58" s="90"/>
      <c r="K58" s="91">
        <v>0</v>
      </c>
      <c r="L58" s="90"/>
      <c r="M58" s="252">
        <v>0</v>
      </c>
    </row>
    <row r="59" spans="1:13" ht="8.1" customHeight="1" x14ac:dyDescent="0.5">
      <c r="A59" s="81"/>
      <c r="G59" s="105"/>
      <c r="H59" s="90"/>
      <c r="I59" s="258"/>
      <c r="J59" s="90"/>
      <c r="K59" s="105"/>
      <c r="L59" s="90"/>
      <c r="M59" s="258"/>
    </row>
    <row r="60" spans="1:13" ht="20.100000000000001" customHeight="1" thickBot="1" x14ac:dyDescent="0.55000000000000004">
      <c r="A60" s="81"/>
      <c r="G60" s="110">
        <f>SUM(G57:H58)</f>
        <v>116284259</v>
      </c>
      <c r="H60" s="90"/>
      <c r="I60" s="259">
        <f>SUM(I57:J58)</f>
        <v>108439971</v>
      </c>
      <c r="J60" s="90"/>
      <c r="K60" s="110">
        <f>SUM(K57:L58)</f>
        <v>84941308</v>
      </c>
      <c r="L60" s="90"/>
      <c r="M60" s="259">
        <f>SUM(M57:M58)</f>
        <v>83722000</v>
      </c>
    </row>
    <row r="61" spans="1:13" ht="20.100000000000001" customHeight="1" thickTop="1" x14ac:dyDescent="0.5">
      <c r="A61" s="81"/>
      <c r="G61" s="105"/>
      <c r="H61" s="90"/>
      <c r="I61" s="258"/>
      <c r="J61" s="90"/>
      <c r="K61" s="105"/>
      <c r="L61" s="90"/>
      <c r="M61" s="258"/>
    </row>
    <row r="62" spans="1:13" ht="20.100000000000001" customHeight="1" x14ac:dyDescent="0.5">
      <c r="A62" s="81" t="s">
        <v>135</v>
      </c>
      <c r="G62" s="105"/>
      <c r="H62" s="90"/>
      <c r="I62" s="258"/>
      <c r="J62" s="90"/>
      <c r="K62" s="105"/>
      <c r="L62" s="90"/>
      <c r="M62" s="258"/>
    </row>
    <row r="63" spans="1:13" ht="20.100000000000001" customHeight="1" x14ac:dyDescent="0.5">
      <c r="B63" s="72" t="s">
        <v>136</v>
      </c>
      <c r="G63" s="87"/>
      <c r="H63" s="90"/>
      <c r="J63" s="90"/>
      <c r="K63" s="105"/>
      <c r="L63" s="72"/>
      <c r="M63" s="258"/>
    </row>
    <row r="64" spans="1:13" ht="20.100000000000001" customHeight="1" x14ac:dyDescent="0.5">
      <c r="C64" s="111" t="s">
        <v>155</v>
      </c>
      <c r="G64" s="87">
        <f>G41-G65-G66</f>
        <v>124776021</v>
      </c>
      <c r="H64" s="90"/>
      <c r="I64" s="251">
        <f>I41-I65-I66</f>
        <v>116135726</v>
      </c>
      <c r="J64" s="90"/>
      <c r="K64" s="87">
        <f>K41-K65-K66</f>
        <v>84941308</v>
      </c>
      <c r="L64" s="90"/>
      <c r="M64" s="251">
        <f>M41-M66</f>
        <v>83722000</v>
      </c>
    </row>
    <row r="65" spans="1:13" ht="20.100000000000001" customHeight="1" x14ac:dyDescent="0.5">
      <c r="C65" s="111" t="s">
        <v>156</v>
      </c>
      <c r="G65" s="87">
        <f>G28</f>
        <v>0</v>
      </c>
      <c r="H65" s="90"/>
      <c r="I65" s="251">
        <f>I28</f>
        <v>3850492</v>
      </c>
      <c r="J65" s="90"/>
      <c r="K65" s="87">
        <f>K28</f>
        <v>0</v>
      </c>
      <c r="L65" s="90"/>
      <c r="M65" s="251">
        <v>0</v>
      </c>
    </row>
    <row r="66" spans="1:13" ht="20.100000000000001" customHeight="1" x14ac:dyDescent="0.5">
      <c r="B66" s="72" t="s">
        <v>169</v>
      </c>
      <c r="G66" s="91">
        <f>G58-218157</f>
        <v>775759</v>
      </c>
      <c r="H66" s="90"/>
      <c r="I66" s="252">
        <f>I58+202202</f>
        <v>665389</v>
      </c>
      <c r="J66" s="90"/>
      <c r="K66" s="104">
        <v>0</v>
      </c>
      <c r="L66" s="90"/>
      <c r="M66" s="255">
        <v>0</v>
      </c>
    </row>
    <row r="67" spans="1:13" ht="8.1" customHeight="1" x14ac:dyDescent="0.5">
      <c r="A67" s="81"/>
      <c r="G67" s="105"/>
      <c r="H67" s="90"/>
      <c r="I67" s="258"/>
      <c r="J67" s="90"/>
      <c r="K67" s="105"/>
      <c r="L67" s="90"/>
      <c r="M67" s="258"/>
    </row>
    <row r="68" spans="1:13" ht="20.100000000000001" customHeight="1" thickBot="1" x14ac:dyDescent="0.55000000000000004">
      <c r="G68" s="110">
        <f>SUM(G63:H66)</f>
        <v>125551780</v>
      </c>
      <c r="H68" s="90"/>
      <c r="I68" s="259">
        <f>SUM(I63:J66)</f>
        <v>120651607</v>
      </c>
      <c r="J68" s="90"/>
      <c r="K68" s="110">
        <f>SUM(K64:L66)</f>
        <v>84941308</v>
      </c>
      <c r="L68" s="90"/>
      <c r="M68" s="259">
        <f>SUM(M64:M66)</f>
        <v>83722000</v>
      </c>
    </row>
    <row r="69" spans="1:13" ht="20.100000000000001" customHeight="1" thickTop="1" x14ac:dyDescent="0.5">
      <c r="G69" s="93"/>
      <c r="H69" s="90"/>
      <c r="I69" s="253"/>
      <c r="J69" s="90"/>
      <c r="K69" s="93"/>
      <c r="L69" s="90"/>
      <c r="M69" s="253"/>
    </row>
    <row r="70" spans="1:13" ht="20.100000000000001" customHeight="1" x14ac:dyDescent="0.5">
      <c r="A70" s="81"/>
      <c r="G70" s="105"/>
      <c r="H70" s="90"/>
      <c r="I70" s="258"/>
      <c r="J70" s="90"/>
      <c r="K70" s="105"/>
      <c r="L70" s="90"/>
      <c r="M70" s="258"/>
    </row>
    <row r="71" spans="1:13" ht="20.100000000000001" customHeight="1" x14ac:dyDescent="0.5">
      <c r="A71" s="81" t="s">
        <v>208</v>
      </c>
      <c r="G71" s="103"/>
      <c r="H71" s="72"/>
      <c r="I71" s="257"/>
      <c r="K71" s="103"/>
      <c r="L71" s="72"/>
      <c r="M71" s="257"/>
    </row>
    <row r="72" spans="1:13" ht="20.100000000000001" customHeight="1" x14ac:dyDescent="0.5">
      <c r="A72" s="81"/>
      <c r="B72" s="81" t="s">
        <v>193</v>
      </c>
      <c r="G72" s="103"/>
      <c r="H72" s="72"/>
      <c r="I72" s="257"/>
      <c r="K72" s="103"/>
      <c r="L72" s="72"/>
      <c r="M72" s="257"/>
    </row>
    <row r="73" spans="1:13" ht="20.100000000000001" customHeight="1" x14ac:dyDescent="0.5">
      <c r="B73" s="72" t="s">
        <v>209</v>
      </c>
      <c r="E73" s="72"/>
      <c r="G73" s="112"/>
      <c r="H73" s="113"/>
      <c r="I73" s="261"/>
      <c r="J73" s="113"/>
      <c r="K73" s="112"/>
      <c r="L73" s="113"/>
      <c r="M73" s="261"/>
    </row>
    <row r="74" spans="1:13" ht="20.100000000000001" customHeight="1" x14ac:dyDescent="0.5">
      <c r="B74" s="111" t="s">
        <v>194</v>
      </c>
      <c r="E74" s="72"/>
      <c r="G74" s="269">
        <f>ROUND((G26-G58)/2000000000,3)</f>
        <v>5.8000000000000003E-2</v>
      </c>
      <c r="H74" s="115"/>
      <c r="I74" s="262">
        <f>ROUND((I26-I58)/2000000000,3)</f>
        <v>5.1999999999999998E-2</v>
      </c>
      <c r="J74" s="115"/>
      <c r="K74" s="269">
        <f>ROUND((K26-K58)/2000000000,3)</f>
        <v>4.2000000000000003E-2</v>
      </c>
      <c r="L74" s="115"/>
      <c r="M74" s="262">
        <f>ROUND((M26-M58)/2000000000,3)</f>
        <v>4.2000000000000003E-2</v>
      </c>
    </row>
    <row r="75" spans="1:13" ht="20.100000000000001" customHeight="1" x14ac:dyDescent="0.5">
      <c r="B75" s="111" t="s">
        <v>195</v>
      </c>
      <c r="E75" s="72"/>
      <c r="G75" s="270">
        <f>ROUND(G28/2000000000,3)</f>
        <v>0</v>
      </c>
      <c r="H75" s="115"/>
      <c r="I75" s="263">
        <f>ROUND(I28/2000000000,3)</f>
        <v>2E-3</v>
      </c>
      <c r="J75" s="115"/>
      <c r="K75" s="270">
        <f>ROUND(K28/2000000000,3)</f>
        <v>0</v>
      </c>
      <c r="L75" s="115"/>
      <c r="M75" s="263">
        <f>ROUND(M28/2000000000,3)</f>
        <v>0</v>
      </c>
    </row>
    <row r="76" spans="1:13" ht="20.100000000000001" customHeight="1" thickBot="1" x14ac:dyDescent="0.55000000000000004">
      <c r="B76" s="72" t="s">
        <v>160</v>
      </c>
      <c r="E76" s="72"/>
      <c r="G76" s="117">
        <f>SUM(G74:G75)</f>
        <v>5.8000000000000003E-2</v>
      </c>
      <c r="H76" s="115"/>
      <c r="I76" s="264">
        <f>SUM(I74:I75)</f>
        <v>5.3999999999999999E-2</v>
      </c>
      <c r="J76" s="115"/>
      <c r="K76" s="117">
        <f>SUM(K74:K75)</f>
        <v>4.2000000000000003E-2</v>
      </c>
      <c r="L76" s="115"/>
      <c r="M76" s="264">
        <f>SUM(M74:M75)</f>
        <v>4.2000000000000003E-2</v>
      </c>
    </row>
    <row r="77" spans="1:13" ht="20.100000000000001" customHeight="1" thickTop="1" x14ac:dyDescent="0.5">
      <c r="E77" s="72"/>
      <c r="G77" s="118"/>
      <c r="H77" s="119"/>
      <c r="I77" s="260"/>
      <c r="J77" s="119"/>
      <c r="K77" s="118"/>
      <c r="L77" s="119"/>
      <c r="M77" s="260"/>
    </row>
    <row r="78" spans="1:13" ht="20.100000000000001" customHeight="1" x14ac:dyDescent="0.5">
      <c r="E78" s="72"/>
      <c r="G78" s="118"/>
      <c r="H78" s="119"/>
      <c r="I78" s="260"/>
      <c r="J78" s="119"/>
      <c r="K78" s="118"/>
      <c r="L78" s="119"/>
      <c r="M78" s="260"/>
    </row>
    <row r="79" spans="1:13" ht="20.100000000000001" customHeight="1" x14ac:dyDescent="0.5">
      <c r="E79" s="72"/>
      <c r="G79" s="118"/>
      <c r="H79" s="119"/>
      <c r="I79" s="260"/>
      <c r="J79" s="119"/>
      <c r="K79" s="118"/>
      <c r="L79" s="119"/>
      <c r="M79" s="260"/>
    </row>
    <row r="80" spans="1:13" ht="20.100000000000001" customHeight="1" x14ac:dyDescent="0.5">
      <c r="E80" s="72"/>
      <c r="G80" s="118"/>
      <c r="H80" s="119"/>
      <c r="I80" s="260"/>
      <c r="J80" s="119"/>
      <c r="K80" s="118"/>
      <c r="L80" s="119"/>
      <c r="M80" s="260"/>
    </row>
    <row r="81" spans="1:13" ht="27.6" customHeight="1" x14ac:dyDescent="0.5">
      <c r="E81" s="72"/>
      <c r="G81" s="118"/>
      <c r="H81" s="119"/>
      <c r="I81" s="260"/>
      <c r="J81" s="119"/>
      <c r="K81" s="118"/>
      <c r="L81" s="119"/>
      <c r="M81" s="260"/>
    </row>
    <row r="82" spans="1:13" ht="20.100000000000001" customHeight="1" x14ac:dyDescent="0.5">
      <c r="E82" s="72"/>
      <c r="G82" s="118"/>
      <c r="H82" s="119"/>
      <c r="I82" s="260"/>
      <c r="J82" s="119"/>
      <c r="K82" s="118"/>
      <c r="L82" s="119"/>
      <c r="M82" s="260"/>
    </row>
    <row r="83" spans="1:13" ht="20.100000000000001" customHeight="1" x14ac:dyDescent="0.5">
      <c r="E83" s="72"/>
      <c r="G83" s="118"/>
      <c r="H83" s="119"/>
      <c r="I83" s="260"/>
      <c r="J83" s="119"/>
      <c r="K83" s="118"/>
      <c r="L83" s="119"/>
      <c r="M83" s="260"/>
    </row>
    <row r="84" spans="1:13" ht="20.100000000000001" customHeight="1" x14ac:dyDescent="0.5">
      <c r="E84" s="72"/>
      <c r="G84" s="118"/>
      <c r="H84" s="119"/>
      <c r="I84" s="260"/>
      <c r="J84" s="119"/>
      <c r="K84" s="118"/>
      <c r="L84" s="119"/>
      <c r="M84" s="260"/>
    </row>
    <row r="85" spans="1:13" ht="27.6" customHeight="1" x14ac:dyDescent="0.5">
      <c r="E85" s="72"/>
      <c r="G85" s="118"/>
      <c r="H85" s="119"/>
      <c r="I85" s="260"/>
      <c r="J85" s="119"/>
      <c r="K85" s="118"/>
      <c r="L85" s="119"/>
      <c r="M85" s="260"/>
    </row>
    <row r="86" spans="1:13" ht="13.5" customHeight="1" x14ac:dyDescent="0.5">
      <c r="E86" s="72"/>
      <c r="G86" s="118"/>
      <c r="H86" s="119"/>
      <c r="I86" s="260"/>
      <c r="J86" s="119"/>
      <c r="K86" s="118"/>
      <c r="L86" s="119"/>
      <c r="M86" s="260"/>
    </row>
    <row r="87" spans="1:13" ht="21.95" customHeight="1" x14ac:dyDescent="0.5">
      <c r="A87" s="120" t="str">
        <f>+A45</f>
        <v>หมายเหตุประกอบข้อมูลทางการเงินเป็นส่วนหนึ่งของข้อมูลทางการเงินระหว่างกาลนี้</v>
      </c>
      <c r="B87" s="301"/>
      <c r="C87" s="301"/>
      <c r="D87" s="301"/>
      <c r="E87" s="302"/>
      <c r="F87" s="301"/>
      <c r="G87" s="303"/>
      <c r="H87" s="304"/>
      <c r="I87" s="252"/>
      <c r="J87" s="301"/>
      <c r="K87" s="303"/>
      <c r="L87" s="304"/>
      <c r="M87" s="252"/>
    </row>
    <row r="88" spans="1:13" ht="21" customHeight="1" x14ac:dyDescent="0.5">
      <c r="I88" s="89"/>
      <c r="M88" s="89"/>
    </row>
    <row r="89" spans="1:13" ht="21" customHeight="1" x14ac:dyDescent="0.5">
      <c r="I89" s="89"/>
      <c r="M89" s="89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91"/>
  <sheetViews>
    <sheetView topLeftCell="A74" zoomScale="115" zoomScaleNormal="115" zoomScaleSheetLayoutView="100" workbookViewId="0">
      <selection activeCell="R91" sqref="R91"/>
    </sheetView>
  </sheetViews>
  <sheetFormatPr defaultColWidth="10.42578125" defaultRowHeight="17.25" x14ac:dyDescent="0.5"/>
  <cols>
    <col min="1" max="3" width="1.42578125" style="72" customWidth="1"/>
    <col min="4" max="4" width="34.85546875" style="72" customWidth="1"/>
    <col min="5" max="5" width="7.42578125" style="73" customWidth="1"/>
    <col min="6" max="6" width="0.5703125" style="72" customWidth="1"/>
    <col min="7" max="7" width="12.5703125" style="89" customWidth="1"/>
    <col min="8" max="8" width="0.5703125" style="88" customWidth="1"/>
    <col min="9" max="9" width="12.5703125" style="251" customWidth="1"/>
    <col min="10" max="10" width="0.5703125" style="72" customWidth="1"/>
    <col min="11" max="11" width="12.5703125" style="89" customWidth="1"/>
    <col min="12" max="12" width="0.5703125" style="88" customWidth="1"/>
    <col min="13" max="13" width="12.5703125" style="251" customWidth="1"/>
    <col min="14" max="14" width="10.42578125" style="72"/>
    <col min="15" max="15" width="11.5703125" style="72" bestFit="1" customWidth="1"/>
    <col min="16" max="16384" width="10.42578125" style="72"/>
  </cols>
  <sheetData>
    <row r="1" spans="1:18" ht="21.75" customHeight="1" x14ac:dyDescent="0.5">
      <c r="A1" s="64" t="s">
        <v>89</v>
      </c>
    </row>
    <row r="2" spans="1:18" ht="21.75" customHeight="1" x14ac:dyDescent="0.5">
      <c r="A2" s="68" t="s">
        <v>100</v>
      </c>
    </row>
    <row r="3" spans="1:18" ht="21.6" customHeight="1" x14ac:dyDescent="0.5">
      <c r="A3" s="69" t="s">
        <v>182</v>
      </c>
      <c r="B3" s="301"/>
      <c r="C3" s="301"/>
      <c r="D3" s="301"/>
      <c r="E3" s="302"/>
      <c r="F3" s="301"/>
      <c r="G3" s="303"/>
      <c r="H3" s="304"/>
      <c r="I3" s="252"/>
      <c r="J3" s="301"/>
      <c r="K3" s="303"/>
      <c r="L3" s="304"/>
      <c r="M3" s="252"/>
    </row>
    <row r="4" spans="1:18" ht="21" customHeight="1" x14ac:dyDescent="0.5">
      <c r="A4" s="71"/>
    </row>
    <row r="5" spans="1:18" ht="21" customHeight="1" x14ac:dyDescent="0.5">
      <c r="A5" s="71"/>
      <c r="G5" s="317" t="s">
        <v>44</v>
      </c>
      <c r="H5" s="317"/>
      <c r="I5" s="317"/>
      <c r="J5" s="74"/>
      <c r="K5" s="317" t="s">
        <v>57</v>
      </c>
      <c r="L5" s="317"/>
      <c r="M5" s="317"/>
    </row>
    <row r="6" spans="1:18" ht="21" customHeight="1" x14ac:dyDescent="0.5">
      <c r="A6" s="71"/>
      <c r="G6" s="75" t="s">
        <v>45</v>
      </c>
      <c r="H6" s="76"/>
      <c r="I6" s="249" t="s">
        <v>45</v>
      </c>
      <c r="J6" s="77"/>
      <c r="K6" s="77" t="s">
        <v>45</v>
      </c>
      <c r="L6" s="77"/>
      <c r="M6" s="266" t="s">
        <v>45</v>
      </c>
    </row>
    <row r="7" spans="1:18" ht="21" customHeight="1" x14ac:dyDescent="0.5">
      <c r="A7" s="71"/>
      <c r="G7" s="78" t="s">
        <v>165</v>
      </c>
      <c r="H7" s="79"/>
      <c r="I7" s="33" t="s">
        <v>165</v>
      </c>
      <c r="J7" s="78"/>
      <c r="K7" s="78" t="s">
        <v>165</v>
      </c>
      <c r="L7" s="78"/>
      <c r="M7" s="33" t="s">
        <v>165</v>
      </c>
    </row>
    <row r="8" spans="1:18" ht="21" customHeight="1" x14ac:dyDescent="0.5">
      <c r="E8" s="80"/>
      <c r="F8" s="81"/>
      <c r="G8" s="78" t="s">
        <v>148</v>
      </c>
      <c r="H8" s="82"/>
      <c r="I8" s="33" t="s">
        <v>122</v>
      </c>
      <c r="J8" s="83"/>
      <c r="K8" s="78" t="s">
        <v>148</v>
      </c>
      <c r="L8" s="82"/>
      <c r="M8" s="33" t="s">
        <v>122</v>
      </c>
    </row>
    <row r="9" spans="1:18" ht="21" customHeight="1" x14ac:dyDescent="0.5">
      <c r="E9" s="121" t="s">
        <v>1</v>
      </c>
      <c r="F9" s="81"/>
      <c r="G9" s="85" t="s">
        <v>2</v>
      </c>
      <c r="H9" s="86"/>
      <c r="I9" s="250" t="s">
        <v>2</v>
      </c>
      <c r="J9" s="81"/>
      <c r="K9" s="85" t="s">
        <v>2</v>
      </c>
      <c r="L9" s="86"/>
      <c r="M9" s="250" t="s">
        <v>2</v>
      </c>
    </row>
    <row r="10" spans="1:18" ht="9" customHeight="1" x14ac:dyDescent="0.5">
      <c r="A10" s="81"/>
      <c r="G10" s="87"/>
      <c r="K10" s="87"/>
    </row>
    <row r="11" spans="1:18" ht="21" customHeight="1" x14ac:dyDescent="0.5">
      <c r="A11" s="72" t="s">
        <v>87</v>
      </c>
      <c r="G11" s="87">
        <v>1962580977</v>
      </c>
      <c r="I11" s="251">
        <v>1633290906</v>
      </c>
      <c r="J11" s="88"/>
      <c r="K11" s="87">
        <v>1438818230</v>
      </c>
      <c r="M11" s="251">
        <v>1207588721</v>
      </c>
      <c r="P11" s="90"/>
    </row>
    <row r="12" spans="1:18" ht="21" customHeight="1" x14ac:dyDescent="0.5">
      <c r="A12" s="72" t="s">
        <v>81</v>
      </c>
      <c r="G12" s="91">
        <v>-1258123681</v>
      </c>
      <c r="I12" s="252">
        <v>-989414118</v>
      </c>
      <c r="J12" s="88"/>
      <c r="K12" s="91">
        <v>-1009156838</v>
      </c>
      <c r="M12" s="252">
        <v>-771402375</v>
      </c>
    </row>
    <row r="13" spans="1:18" ht="6" customHeight="1" x14ac:dyDescent="0.5">
      <c r="G13" s="87"/>
      <c r="J13" s="88"/>
      <c r="K13" s="87"/>
    </row>
    <row r="14" spans="1:18" ht="21" customHeight="1" x14ac:dyDescent="0.5">
      <c r="A14" s="81" t="s">
        <v>26</v>
      </c>
      <c r="G14" s="87">
        <f>SUM(G11:G12)</f>
        <v>704457296</v>
      </c>
      <c r="I14" s="251">
        <f>SUM(I11:I12)</f>
        <v>643876788</v>
      </c>
      <c r="J14" s="88"/>
      <c r="K14" s="87">
        <f>SUM(K11:K12)</f>
        <v>429661392</v>
      </c>
      <c r="M14" s="251">
        <f>SUM(M11:M12)</f>
        <v>436186346</v>
      </c>
      <c r="O14" s="90"/>
      <c r="P14" s="90"/>
      <c r="Q14" s="90"/>
      <c r="R14" s="90"/>
    </row>
    <row r="15" spans="1:18" ht="21" customHeight="1" x14ac:dyDescent="0.5">
      <c r="A15" s="72" t="s">
        <v>186</v>
      </c>
      <c r="E15" s="73">
        <v>20</v>
      </c>
      <c r="G15" s="93">
        <v>0</v>
      </c>
      <c r="I15" s="253">
        <v>0</v>
      </c>
      <c r="J15" s="88"/>
      <c r="K15" s="93">
        <v>78274386</v>
      </c>
      <c r="M15" s="253">
        <v>0</v>
      </c>
      <c r="O15" s="90"/>
      <c r="P15" s="90"/>
      <c r="Q15" s="90"/>
      <c r="R15" s="90"/>
    </row>
    <row r="16" spans="1:18" ht="21" customHeight="1" x14ac:dyDescent="0.5">
      <c r="A16" s="72" t="s">
        <v>153</v>
      </c>
      <c r="G16" s="93">
        <v>14195617</v>
      </c>
      <c r="I16" s="253">
        <v>-805753</v>
      </c>
      <c r="J16" s="88"/>
      <c r="K16" s="93">
        <v>11558225</v>
      </c>
      <c r="M16" s="253">
        <v>9443010</v>
      </c>
      <c r="O16" s="90"/>
      <c r="P16" s="90"/>
      <c r="Q16" s="90"/>
      <c r="R16" s="90"/>
    </row>
    <row r="17" spans="1:18" ht="21" customHeight="1" x14ac:dyDescent="0.5">
      <c r="A17" s="72" t="s">
        <v>27</v>
      </c>
      <c r="G17" s="93">
        <v>5010806</v>
      </c>
      <c r="I17" s="253">
        <v>1810420</v>
      </c>
      <c r="J17" s="88"/>
      <c r="K17" s="93">
        <v>29701937</v>
      </c>
      <c r="M17" s="253">
        <v>30012977</v>
      </c>
      <c r="O17" s="90"/>
      <c r="P17" s="90"/>
      <c r="Q17" s="90"/>
      <c r="R17" s="90"/>
    </row>
    <row r="18" spans="1:18" ht="21" customHeight="1" x14ac:dyDescent="0.5">
      <c r="A18" s="72" t="s">
        <v>28</v>
      </c>
      <c r="G18" s="93">
        <v>-124822730</v>
      </c>
      <c r="I18" s="253">
        <v>-104422974</v>
      </c>
      <c r="J18" s="88"/>
      <c r="K18" s="93">
        <v>-92729695</v>
      </c>
      <c r="M18" s="253">
        <v>-80695179</v>
      </c>
      <c r="O18" s="90"/>
      <c r="P18" s="90"/>
      <c r="Q18" s="90"/>
      <c r="R18" s="90"/>
    </row>
    <row r="19" spans="1:18" ht="21" customHeight="1" x14ac:dyDescent="0.5">
      <c r="A19" s="72" t="s">
        <v>29</v>
      </c>
      <c r="G19" s="93">
        <v>-249311493</v>
      </c>
      <c r="I19" s="253">
        <v>-220020937</v>
      </c>
      <c r="J19" s="88"/>
      <c r="K19" s="93">
        <v>-168288946</v>
      </c>
      <c r="M19" s="253">
        <v>-152782816</v>
      </c>
      <c r="O19" s="90"/>
      <c r="P19" s="90"/>
      <c r="Q19" s="90"/>
      <c r="R19" s="90"/>
    </row>
    <row r="20" spans="1:18" ht="21" customHeight="1" x14ac:dyDescent="0.5">
      <c r="A20" s="72" t="s">
        <v>223</v>
      </c>
      <c r="G20" s="93">
        <v>2583096</v>
      </c>
      <c r="I20" s="253">
        <v>-10728455</v>
      </c>
      <c r="J20" s="88"/>
      <c r="K20" s="93">
        <v>3238137</v>
      </c>
      <c r="M20" s="253">
        <v>-8902017</v>
      </c>
      <c r="O20" s="90"/>
      <c r="P20" s="90"/>
      <c r="Q20" s="90"/>
      <c r="R20" s="90"/>
    </row>
    <row r="21" spans="1:18" ht="21" customHeight="1" x14ac:dyDescent="0.5">
      <c r="A21" s="72" t="s">
        <v>30</v>
      </c>
      <c r="G21" s="95">
        <v>-4613013</v>
      </c>
      <c r="I21" s="254">
        <v>-3559279</v>
      </c>
      <c r="J21" s="88"/>
      <c r="K21" s="95">
        <v>-4327578</v>
      </c>
      <c r="M21" s="254">
        <v>-4503864</v>
      </c>
      <c r="O21" s="90"/>
      <c r="P21" s="90"/>
      <c r="Q21" s="90"/>
      <c r="R21" s="90"/>
    </row>
    <row r="22" spans="1:18" ht="6" customHeight="1" x14ac:dyDescent="0.5">
      <c r="A22" s="96"/>
      <c r="G22" s="87"/>
      <c r="J22" s="88"/>
      <c r="K22" s="87"/>
      <c r="O22" s="90"/>
      <c r="P22" s="90"/>
      <c r="Q22" s="90"/>
      <c r="R22" s="90"/>
    </row>
    <row r="23" spans="1:18" ht="21" customHeight="1" x14ac:dyDescent="0.5">
      <c r="A23" s="81" t="s">
        <v>63</v>
      </c>
      <c r="G23" s="87">
        <f>SUM(G14:G21)</f>
        <v>347499579</v>
      </c>
      <c r="I23" s="251">
        <f>SUM(I14:I21)</f>
        <v>306149810</v>
      </c>
      <c r="J23" s="88"/>
      <c r="K23" s="87">
        <f>SUM(K14:K21)</f>
        <v>287087858</v>
      </c>
      <c r="M23" s="251">
        <f>SUM(M14:M21)</f>
        <v>228758457</v>
      </c>
      <c r="O23" s="90"/>
      <c r="P23" s="90"/>
      <c r="Q23" s="90"/>
      <c r="R23" s="90"/>
    </row>
    <row r="24" spans="1:18" ht="21" customHeight="1" x14ac:dyDescent="0.5">
      <c r="A24" s="72" t="s">
        <v>31</v>
      </c>
      <c r="E24" s="73">
        <v>17</v>
      </c>
      <c r="G24" s="91">
        <v>-65498120</v>
      </c>
      <c r="I24" s="252">
        <v>-62834168</v>
      </c>
      <c r="J24" s="88"/>
      <c r="K24" s="91">
        <v>-37743577</v>
      </c>
      <c r="M24" s="252">
        <v>-40675891</v>
      </c>
      <c r="N24" s="101"/>
      <c r="O24" s="94"/>
      <c r="P24" s="92"/>
    </row>
    <row r="25" spans="1:18" ht="6" customHeight="1" x14ac:dyDescent="0.5">
      <c r="A25" s="81"/>
      <c r="G25" s="87"/>
      <c r="J25" s="88"/>
      <c r="K25" s="87"/>
    </row>
    <row r="26" spans="1:18" ht="21" customHeight="1" x14ac:dyDescent="0.5">
      <c r="A26" s="81" t="s">
        <v>151</v>
      </c>
      <c r="G26" s="93">
        <f>SUM(G23:G24)</f>
        <v>282001459</v>
      </c>
      <c r="I26" s="253">
        <f>SUM(I23:I24)</f>
        <v>243315642</v>
      </c>
      <c r="J26" s="88"/>
      <c r="K26" s="93">
        <f>SUM(K23:K24)</f>
        <v>249344281</v>
      </c>
      <c r="M26" s="253">
        <f>SUM(M23:M24)</f>
        <v>188082566</v>
      </c>
      <c r="P26" s="92"/>
    </row>
    <row r="27" spans="1:18" ht="21" customHeight="1" x14ac:dyDescent="0.5">
      <c r="A27" s="72" t="s">
        <v>162</v>
      </c>
      <c r="G27" s="93"/>
      <c r="I27" s="253"/>
      <c r="J27" s="88"/>
      <c r="K27" s="93"/>
      <c r="M27" s="253"/>
      <c r="P27" s="92"/>
    </row>
    <row r="28" spans="1:18" ht="21" customHeight="1" x14ac:dyDescent="0.5">
      <c r="B28" s="72" t="s">
        <v>152</v>
      </c>
      <c r="E28" s="73">
        <v>7</v>
      </c>
      <c r="G28" s="104">
        <v>0</v>
      </c>
      <c r="I28" s="255">
        <v>-58737557</v>
      </c>
      <c r="J28" s="88"/>
      <c r="K28" s="104">
        <v>0</v>
      </c>
      <c r="M28" s="255">
        <v>0</v>
      </c>
      <c r="P28" s="92"/>
    </row>
    <row r="29" spans="1:18" ht="6" customHeight="1" x14ac:dyDescent="0.5">
      <c r="A29" s="81"/>
      <c r="G29" s="87"/>
      <c r="J29" s="88"/>
      <c r="K29" s="87"/>
    </row>
    <row r="30" spans="1:18" ht="21" customHeight="1" x14ac:dyDescent="0.5">
      <c r="A30" s="81" t="s">
        <v>84</v>
      </c>
      <c r="G30" s="91">
        <f>SUM(G26:G28)</f>
        <v>282001459</v>
      </c>
      <c r="I30" s="252">
        <f>SUM(I26:I28)</f>
        <v>184578085</v>
      </c>
      <c r="J30" s="88"/>
      <c r="K30" s="91">
        <f>SUM(K26:K28)</f>
        <v>249344281</v>
      </c>
      <c r="M30" s="252">
        <f>SUM(M26:M28)</f>
        <v>188082566</v>
      </c>
      <c r="O30" s="90"/>
      <c r="P30" s="90"/>
    </row>
    <row r="31" spans="1:18" ht="12.75" customHeight="1" x14ac:dyDescent="0.5">
      <c r="A31" s="81"/>
      <c r="G31" s="87"/>
      <c r="J31" s="88"/>
      <c r="K31" s="87"/>
    </row>
    <row r="32" spans="1:18" ht="21" customHeight="1" x14ac:dyDescent="0.5">
      <c r="A32" s="81" t="s">
        <v>133</v>
      </c>
      <c r="G32" s="100"/>
      <c r="H32" s="101"/>
      <c r="I32" s="101"/>
      <c r="J32" s="101"/>
      <c r="K32" s="100"/>
      <c r="L32" s="101"/>
      <c r="M32" s="101"/>
    </row>
    <row r="33" spans="1:15" ht="21" customHeight="1" x14ac:dyDescent="0.5">
      <c r="A33" s="102" t="s">
        <v>132</v>
      </c>
      <c r="G33" s="103"/>
      <c r="H33" s="90"/>
      <c r="I33" s="257"/>
      <c r="J33" s="90"/>
      <c r="K33" s="103"/>
      <c r="L33" s="90"/>
      <c r="M33" s="257"/>
      <c r="O33" s="101"/>
    </row>
    <row r="34" spans="1:15" ht="21" customHeight="1" x14ac:dyDescent="0.5">
      <c r="A34" s="102"/>
      <c r="B34" s="102" t="s">
        <v>145</v>
      </c>
      <c r="G34" s="103"/>
      <c r="H34" s="90"/>
      <c r="I34" s="257"/>
      <c r="J34" s="90"/>
      <c r="K34" s="103"/>
      <c r="L34" s="90"/>
      <c r="M34" s="257"/>
    </row>
    <row r="35" spans="1:15" ht="21" customHeight="1" x14ac:dyDescent="0.5">
      <c r="A35" s="102"/>
      <c r="B35" s="72" t="s">
        <v>144</v>
      </c>
      <c r="C35" s="102"/>
      <c r="G35" s="91">
        <v>-7012886</v>
      </c>
      <c r="H35" s="90"/>
      <c r="I35" s="252">
        <v>9538509</v>
      </c>
      <c r="J35" s="90"/>
      <c r="K35" s="91">
        <v>0</v>
      </c>
      <c r="L35" s="90"/>
      <c r="M35" s="252">
        <v>0</v>
      </c>
    </row>
    <row r="36" spans="1:15" ht="6" customHeight="1" x14ac:dyDescent="0.5">
      <c r="G36" s="87"/>
      <c r="H36" s="90"/>
      <c r="J36" s="90"/>
      <c r="K36" s="87"/>
      <c r="L36" s="90"/>
    </row>
    <row r="37" spans="1:15" ht="21" customHeight="1" x14ac:dyDescent="0.5">
      <c r="A37" s="102"/>
      <c r="B37" s="72" t="s">
        <v>65</v>
      </c>
      <c r="G37" s="103"/>
      <c r="H37" s="90"/>
      <c r="I37" s="257"/>
      <c r="J37" s="90"/>
      <c r="K37" s="103"/>
      <c r="L37" s="90"/>
      <c r="M37" s="257"/>
    </row>
    <row r="38" spans="1:15" ht="21" customHeight="1" x14ac:dyDescent="0.5">
      <c r="A38" s="102"/>
      <c r="C38" s="72" t="s">
        <v>66</v>
      </c>
      <c r="G38" s="104">
        <f>SUM(G35:G35)</f>
        <v>-7012886</v>
      </c>
      <c r="H38" s="90"/>
      <c r="I38" s="255">
        <f>SUM(I35:I35)</f>
        <v>9538509</v>
      </c>
      <c r="J38" s="90"/>
      <c r="K38" s="104">
        <f>SUM(K35:K35)</f>
        <v>0</v>
      </c>
      <c r="L38" s="90"/>
      <c r="M38" s="255">
        <f>SUM(M35:M35)</f>
        <v>0</v>
      </c>
    </row>
    <row r="39" spans="1:15" ht="6" customHeight="1" x14ac:dyDescent="0.5">
      <c r="G39" s="87"/>
      <c r="H39" s="90"/>
      <c r="J39" s="90"/>
      <c r="K39" s="87"/>
      <c r="L39" s="90"/>
    </row>
    <row r="40" spans="1:15" ht="21" customHeight="1" x14ac:dyDescent="0.5">
      <c r="A40" s="81" t="s">
        <v>167</v>
      </c>
      <c r="B40" s="81"/>
      <c r="C40" s="81"/>
      <c r="D40" s="81"/>
      <c r="G40" s="104">
        <f>G38</f>
        <v>-7012886</v>
      </c>
      <c r="H40" s="90"/>
      <c r="I40" s="255">
        <f>I38</f>
        <v>9538509</v>
      </c>
      <c r="J40" s="90"/>
      <c r="K40" s="104">
        <f>K38</f>
        <v>0</v>
      </c>
      <c r="L40" s="90"/>
      <c r="M40" s="255">
        <f>M38</f>
        <v>0</v>
      </c>
    </row>
    <row r="41" spans="1:15" ht="6" customHeight="1" x14ac:dyDescent="0.5">
      <c r="A41" s="81"/>
      <c r="B41" s="81"/>
      <c r="C41" s="81"/>
      <c r="D41" s="81"/>
      <c r="G41" s="105"/>
      <c r="H41" s="90"/>
      <c r="I41" s="258"/>
      <c r="J41" s="90"/>
      <c r="K41" s="105"/>
      <c r="L41" s="90"/>
      <c r="M41" s="258"/>
    </row>
    <row r="42" spans="1:15" ht="21" customHeight="1" thickBot="1" x14ac:dyDescent="0.55000000000000004">
      <c r="A42" s="81" t="s">
        <v>69</v>
      </c>
      <c r="G42" s="99">
        <f>SUM(G30,G40)</f>
        <v>274988573</v>
      </c>
      <c r="I42" s="256">
        <f>SUM(I30,I40)</f>
        <v>194116594</v>
      </c>
      <c r="J42" s="88"/>
      <c r="K42" s="99">
        <f>SUM(K30,K40)</f>
        <v>249344281</v>
      </c>
      <c r="M42" s="256">
        <f>SUM(M30,M40)</f>
        <v>188082566</v>
      </c>
    </row>
    <row r="43" spans="1:15" ht="21" customHeight="1" thickTop="1" x14ac:dyDescent="0.5">
      <c r="A43" s="81"/>
      <c r="J43" s="88"/>
    </row>
    <row r="44" spans="1:15" ht="21" customHeight="1" x14ac:dyDescent="0.5">
      <c r="A44" s="81"/>
      <c r="J44" s="88"/>
    </row>
    <row r="45" spans="1:15" ht="2.25" customHeight="1" x14ac:dyDescent="0.5">
      <c r="A45" s="81"/>
      <c r="J45" s="88"/>
    </row>
    <row r="46" spans="1:15" ht="21.95" customHeight="1" x14ac:dyDescent="0.5">
      <c r="A46" s="70" t="s">
        <v>59</v>
      </c>
      <c r="B46" s="70"/>
      <c r="C46" s="70"/>
      <c r="D46" s="301"/>
      <c r="E46" s="302"/>
      <c r="F46" s="301"/>
      <c r="G46" s="303"/>
      <c r="H46" s="305"/>
      <c r="I46" s="252"/>
      <c r="J46" s="305"/>
      <c r="K46" s="303"/>
      <c r="L46" s="301"/>
      <c r="M46" s="252"/>
    </row>
    <row r="47" spans="1:15" ht="21" customHeight="1" x14ac:dyDescent="0.5">
      <c r="A47" s="64" t="str">
        <f>A1</f>
        <v>บริษัท อาร์ แอนด์ บี ฟู้ด ซัพพลาย จำกัด (มหาชน)</v>
      </c>
      <c r="B47" s="65"/>
      <c r="C47" s="65"/>
    </row>
    <row r="48" spans="1:15" ht="21" customHeight="1" x14ac:dyDescent="0.5">
      <c r="A48" s="68" t="s">
        <v>168</v>
      </c>
      <c r="B48" s="65"/>
      <c r="C48" s="65"/>
    </row>
    <row r="49" spans="1:13" ht="21" customHeight="1" x14ac:dyDescent="0.5">
      <c r="A49" s="69" t="str">
        <f>+A3</f>
        <v>สำหรับงวดหกเดือนสิ้นสุดวันที่ 30 มิถุนายน พ.ศ. 2565</v>
      </c>
      <c r="B49" s="70"/>
      <c r="C49" s="70"/>
      <c r="D49" s="301"/>
      <c r="E49" s="302"/>
      <c r="F49" s="301"/>
      <c r="G49" s="303"/>
      <c r="H49" s="304"/>
      <c r="I49" s="252"/>
      <c r="J49" s="301"/>
      <c r="K49" s="303"/>
      <c r="L49" s="304"/>
      <c r="M49" s="252"/>
    </row>
    <row r="50" spans="1:13" ht="21" customHeight="1" x14ac:dyDescent="0.5">
      <c r="A50" s="81"/>
      <c r="H50" s="90"/>
      <c r="J50" s="90"/>
      <c r="L50" s="72"/>
    </row>
    <row r="51" spans="1:13" ht="20.100000000000001" customHeight="1" x14ac:dyDescent="0.5">
      <c r="A51" s="81"/>
      <c r="G51" s="317" t="s">
        <v>44</v>
      </c>
      <c r="H51" s="317"/>
      <c r="I51" s="317"/>
      <c r="J51" s="74"/>
      <c r="K51" s="317" t="s">
        <v>57</v>
      </c>
      <c r="L51" s="317"/>
      <c r="M51" s="317"/>
    </row>
    <row r="52" spans="1:13" ht="20.100000000000001" customHeight="1" x14ac:dyDescent="0.5">
      <c r="A52" s="81"/>
      <c r="G52" s="75" t="s">
        <v>45</v>
      </c>
      <c r="H52" s="76"/>
      <c r="I52" s="249" t="s">
        <v>45</v>
      </c>
      <c r="J52" s="77"/>
      <c r="K52" s="77" t="s">
        <v>45</v>
      </c>
      <c r="L52" s="77"/>
      <c r="M52" s="266" t="s">
        <v>45</v>
      </c>
    </row>
    <row r="53" spans="1:13" ht="20.100000000000001" customHeight="1" x14ac:dyDescent="0.5">
      <c r="A53" s="81"/>
      <c r="G53" s="78" t="s">
        <v>165</v>
      </c>
      <c r="H53" s="79"/>
      <c r="I53" s="33" t="s">
        <v>165</v>
      </c>
      <c r="J53" s="78"/>
      <c r="K53" s="78" t="s">
        <v>165</v>
      </c>
      <c r="L53" s="78"/>
      <c r="M53" s="33" t="s">
        <v>165</v>
      </c>
    </row>
    <row r="54" spans="1:13" ht="20.100000000000001" customHeight="1" x14ac:dyDescent="0.5">
      <c r="A54" s="81"/>
      <c r="E54" s="80"/>
      <c r="F54" s="81"/>
      <c r="G54" s="78" t="s">
        <v>148</v>
      </c>
      <c r="H54" s="82"/>
      <c r="I54" s="33" t="s">
        <v>122</v>
      </c>
      <c r="J54" s="83"/>
      <c r="K54" s="78" t="s">
        <v>148</v>
      </c>
      <c r="L54" s="82"/>
      <c r="M54" s="33" t="s">
        <v>122</v>
      </c>
    </row>
    <row r="55" spans="1:13" ht="20.100000000000001" customHeight="1" x14ac:dyDescent="0.5">
      <c r="E55" s="80"/>
      <c r="F55" s="81"/>
      <c r="G55" s="85" t="s">
        <v>2</v>
      </c>
      <c r="H55" s="86"/>
      <c r="I55" s="250" t="s">
        <v>2</v>
      </c>
      <c r="J55" s="81"/>
      <c r="K55" s="85" t="s">
        <v>2</v>
      </c>
      <c r="L55" s="86"/>
      <c r="M55" s="250" t="s">
        <v>2</v>
      </c>
    </row>
    <row r="56" spans="1:13" ht="10.35" customHeight="1" x14ac:dyDescent="0.5">
      <c r="E56" s="108"/>
      <c r="F56" s="81"/>
      <c r="G56" s="87"/>
      <c r="H56" s="90"/>
      <c r="J56" s="90"/>
      <c r="K56" s="87"/>
      <c r="L56" s="86"/>
    </row>
    <row r="57" spans="1:13" ht="20.100000000000001" customHeight="1" x14ac:dyDescent="0.5">
      <c r="A57" s="81" t="s">
        <v>134</v>
      </c>
      <c r="G57" s="93"/>
      <c r="H57" s="90"/>
      <c r="J57" s="90"/>
      <c r="K57" s="93"/>
      <c r="L57" s="72"/>
    </row>
    <row r="58" spans="1:13" ht="20.100000000000001" customHeight="1" x14ac:dyDescent="0.5">
      <c r="B58" s="72" t="s">
        <v>136</v>
      </c>
      <c r="G58" s="93">
        <f>G30-G59</f>
        <v>278155649</v>
      </c>
      <c r="H58" s="90"/>
      <c r="I58" s="251">
        <f>I30-I59</f>
        <v>182997645</v>
      </c>
      <c r="J58" s="90"/>
      <c r="K58" s="93">
        <f>K30-K59</f>
        <v>249344281</v>
      </c>
      <c r="L58" s="90"/>
      <c r="M58" s="251">
        <f>M30-M59</f>
        <v>188082566</v>
      </c>
    </row>
    <row r="59" spans="1:13" ht="20.100000000000001" customHeight="1" x14ac:dyDescent="0.5">
      <c r="B59" s="72" t="s">
        <v>169</v>
      </c>
      <c r="G59" s="104">
        <v>3845810</v>
      </c>
      <c r="H59" s="90"/>
      <c r="I59" s="252">
        <v>1580440</v>
      </c>
      <c r="J59" s="90"/>
      <c r="K59" s="104">
        <v>0</v>
      </c>
      <c r="L59" s="90"/>
      <c r="M59" s="252">
        <v>0</v>
      </c>
    </row>
    <row r="60" spans="1:13" ht="8.1" customHeight="1" x14ac:dyDescent="0.5">
      <c r="A60" s="81"/>
      <c r="G60" s="105"/>
      <c r="H60" s="90"/>
      <c r="I60" s="258"/>
      <c r="J60" s="90"/>
      <c r="K60" s="105"/>
      <c r="L60" s="90"/>
      <c r="M60" s="258"/>
    </row>
    <row r="61" spans="1:13" ht="20.100000000000001" customHeight="1" thickBot="1" x14ac:dyDescent="0.55000000000000004">
      <c r="A61" s="81"/>
      <c r="G61" s="110">
        <f>+G30</f>
        <v>282001459</v>
      </c>
      <c r="H61" s="90"/>
      <c r="I61" s="259">
        <f>+I30</f>
        <v>184578085</v>
      </c>
      <c r="J61" s="90"/>
      <c r="K61" s="110">
        <f>+K30</f>
        <v>249344281</v>
      </c>
      <c r="L61" s="90"/>
      <c r="M61" s="259">
        <f>+M30</f>
        <v>188082566</v>
      </c>
    </row>
    <row r="62" spans="1:13" ht="20.100000000000001" customHeight="1" thickTop="1" x14ac:dyDescent="0.5">
      <c r="A62" s="81"/>
      <c r="G62" s="105"/>
      <c r="H62" s="90"/>
      <c r="I62" s="258"/>
      <c r="J62" s="90"/>
      <c r="K62" s="105"/>
      <c r="L62" s="90"/>
      <c r="M62" s="258"/>
    </row>
    <row r="63" spans="1:13" ht="20.100000000000001" customHeight="1" x14ac:dyDescent="0.5">
      <c r="A63" s="81" t="s">
        <v>135</v>
      </c>
      <c r="G63" s="87"/>
      <c r="H63" s="90"/>
      <c r="J63" s="90"/>
      <c r="K63" s="105"/>
      <c r="L63" s="90"/>
      <c r="M63" s="258"/>
    </row>
    <row r="64" spans="1:13" ht="20.100000000000001" customHeight="1" x14ac:dyDescent="0.5">
      <c r="B64" s="72" t="s">
        <v>136</v>
      </c>
      <c r="G64" s="87"/>
      <c r="H64" s="90"/>
      <c r="J64" s="90"/>
      <c r="K64" s="105"/>
      <c r="L64" s="72"/>
      <c r="M64" s="258"/>
    </row>
    <row r="65" spans="1:13" ht="20.100000000000001" customHeight="1" x14ac:dyDescent="0.5">
      <c r="C65" s="111" t="s">
        <v>155</v>
      </c>
      <c r="G65" s="93">
        <f>G42-G66-G67</f>
        <v>271901497</v>
      </c>
      <c r="H65" s="90"/>
      <c r="I65" s="251">
        <f>I42-I66-I67</f>
        <v>251051634</v>
      </c>
      <c r="J65" s="90"/>
      <c r="K65" s="93">
        <f>+K42-K67</f>
        <v>249344281</v>
      </c>
      <c r="L65" s="90"/>
      <c r="M65" s="251">
        <f>+M42-M67</f>
        <v>188082566</v>
      </c>
    </row>
    <row r="66" spans="1:13" ht="20.100000000000001" customHeight="1" x14ac:dyDescent="0.5">
      <c r="C66" s="111" t="s">
        <v>156</v>
      </c>
      <c r="G66" s="93">
        <f>G28</f>
        <v>0</v>
      </c>
      <c r="H66" s="90"/>
      <c r="I66" s="251">
        <f>I28</f>
        <v>-58737557</v>
      </c>
      <c r="J66" s="90"/>
      <c r="K66" s="93">
        <v>0</v>
      </c>
      <c r="L66" s="90"/>
      <c r="M66" s="251">
        <v>0</v>
      </c>
    </row>
    <row r="67" spans="1:13" ht="20.100000000000001" customHeight="1" x14ac:dyDescent="0.5">
      <c r="B67" s="72" t="s">
        <v>169</v>
      </c>
      <c r="G67" s="104">
        <f>G59-758734</f>
        <v>3087076</v>
      </c>
      <c r="H67" s="90"/>
      <c r="I67" s="252">
        <f>I59+222077</f>
        <v>1802517</v>
      </c>
      <c r="J67" s="90"/>
      <c r="K67" s="104">
        <v>0</v>
      </c>
      <c r="L67" s="90"/>
      <c r="M67" s="252">
        <v>0</v>
      </c>
    </row>
    <row r="68" spans="1:13" ht="8.1" customHeight="1" x14ac:dyDescent="0.5">
      <c r="A68" s="81"/>
      <c r="G68" s="105"/>
      <c r="H68" s="90"/>
      <c r="I68" s="258"/>
      <c r="J68" s="90"/>
      <c r="K68" s="105"/>
      <c r="L68" s="90"/>
      <c r="M68" s="258"/>
    </row>
    <row r="69" spans="1:13" ht="20.100000000000001" customHeight="1" thickBot="1" x14ac:dyDescent="0.55000000000000004">
      <c r="G69" s="110">
        <f>+G42</f>
        <v>274988573</v>
      </c>
      <c r="H69" s="90"/>
      <c r="I69" s="259">
        <f>+I42</f>
        <v>194116594</v>
      </c>
      <c r="J69" s="90"/>
      <c r="K69" s="110">
        <f>+K42</f>
        <v>249344281</v>
      </c>
      <c r="L69" s="90"/>
      <c r="M69" s="259">
        <f>+M42</f>
        <v>188082566</v>
      </c>
    </row>
    <row r="70" spans="1:13" ht="20.100000000000001" customHeight="1" thickTop="1" x14ac:dyDescent="0.5">
      <c r="G70" s="93"/>
      <c r="H70" s="90"/>
      <c r="I70" s="253"/>
      <c r="J70" s="90"/>
      <c r="K70" s="93"/>
      <c r="L70" s="90"/>
      <c r="M70" s="253"/>
    </row>
    <row r="71" spans="1:13" ht="20.100000000000001" customHeight="1" x14ac:dyDescent="0.5">
      <c r="A71" s="81"/>
      <c r="G71" s="105"/>
      <c r="H71" s="90"/>
      <c r="I71" s="258"/>
      <c r="J71" s="90"/>
      <c r="K71" s="105"/>
      <c r="L71" s="90"/>
      <c r="M71" s="258"/>
    </row>
    <row r="72" spans="1:13" ht="20.100000000000001" customHeight="1" x14ac:dyDescent="0.5">
      <c r="A72" s="81" t="s">
        <v>157</v>
      </c>
      <c r="E72" s="72"/>
      <c r="G72" s="122"/>
      <c r="H72" s="119"/>
      <c r="I72" s="260"/>
      <c r="J72" s="119"/>
      <c r="K72" s="122"/>
      <c r="L72" s="119"/>
      <c r="M72" s="260"/>
    </row>
    <row r="73" spans="1:13" ht="20.100000000000001" customHeight="1" x14ac:dyDescent="0.5">
      <c r="A73" s="81"/>
      <c r="B73" s="81" t="s">
        <v>193</v>
      </c>
      <c r="E73" s="72"/>
      <c r="G73" s="122"/>
      <c r="H73" s="119"/>
      <c r="I73" s="260"/>
      <c r="J73" s="119"/>
      <c r="K73" s="122"/>
      <c r="L73" s="119"/>
      <c r="M73" s="260"/>
    </row>
    <row r="74" spans="1:13" ht="20.100000000000001" customHeight="1" x14ac:dyDescent="0.5">
      <c r="B74" s="72" t="s">
        <v>158</v>
      </c>
      <c r="E74" s="72"/>
      <c r="G74" s="112"/>
      <c r="H74" s="113"/>
      <c r="I74" s="261"/>
      <c r="J74" s="113"/>
      <c r="K74" s="112"/>
      <c r="L74" s="113"/>
      <c r="M74" s="261"/>
    </row>
    <row r="75" spans="1:13" ht="20.100000000000001" customHeight="1" x14ac:dyDescent="0.5">
      <c r="B75" s="111" t="s">
        <v>194</v>
      </c>
      <c r="E75" s="72"/>
      <c r="G75" s="114">
        <f>ROUND((G26-G59)/2000000000,3)</f>
        <v>0.13900000000000001</v>
      </c>
      <c r="H75" s="115"/>
      <c r="I75" s="262">
        <f>ROUND((I26-I59)/2000000000,3)</f>
        <v>0.121</v>
      </c>
      <c r="J75" s="115"/>
      <c r="K75" s="114">
        <f>ROUND((K26-K59)/2000000000,3)</f>
        <v>0.125</v>
      </c>
      <c r="L75" s="115"/>
      <c r="M75" s="262">
        <f>ROUND((M26-M59)/2000000000,3)</f>
        <v>9.4E-2</v>
      </c>
    </row>
    <row r="76" spans="1:13" ht="20.100000000000001" customHeight="1" x14ac:dyDescent="0.5">
      <c r="B76" s="111" t="s">
        <v>195</v>
      </c>
      <c r="E76" s="72"/>
      <c r="G76" s="116">
        <f>ROUND(G28/2000000000,3)</f>
        <v>0</v>
      </c>
      <c r="H76" s="115"/>
      <c r="I76" s="263">
        <f>ROUND(I28/2000000000,3)</f>
        <v>-2.9000000000000001E-2</v>
      </c>
      <c r="J76" s="115"/>
      <c r="K76" s="116">
        <f>ROUND(K28/2000000000,3)</f>
        <v>0</v>
      </c>
      <c r="L76" s="115"/>
      <c r="M76" s="263">
        <f>ROUND(M28/2000000000,3)</f>
        <v>0</v>
      </c>
    </row>
    <row r="77" spans="1:13" ht="8.1" customHeight="1" x14ac:dyDescent="0.5">
      <c r="A77" s="81"/>
      <c r="G77" s="105"/>
      <c r="H77" s="90"/>
      <c r="I77" s="258"/>
      <c r="J77" s="90"/>
      <c r="K77" s="105"/>
      <c r="L77" s="90"/>
      <c r="M77" s="258"/>
    </row>
    <row r="78" spans="1:13" ht="20.100000000000001" customHeight="1" thickBot="1" x14ac:dyDescent="0.55000000000000004">
      <c r="B78" s="72" t="s">
        <v>160</v>
      </c>
      <c r="E78" s="72"/>
      <c r="G78" s="117">
        <f>SUM(G75:G76)</f>
        <v>0.13900000000000001</v>
      </c>
      <c r="H78" s="115"/>
      <c r="I78" s="264">
        <f>SUM(I75:I76)</f>
        <v>9.1999999999999998E-2</v>
      </c>
      <c r="J78" s="115"/>
      <c r="K78" s="117">
        <f>SUM(K75:K76)</f>
        <v>0.125</v>
      </c>
      <c r="L78" s="115"/>
      <c r="M78" s="264">
        <f>SUM(M75:M76)</f>
        <v>9.4E-2</v>
      </c>
    </row>
    <row r="79" spans="1:13" ht="20.100000000000001" customHeight="1" thickTop="1" x14ac:dyDescent="0.5">
      <c r="E79" s="72"/>
      <c r="G79" s="123"/>
      <c r="H79" s="124"/>
      <c r="I79" s="265"/>
      <c r="J79" s="124"/>
      <c r="K79" s="123"/>
      <c r="L79" s="124"/>
      <c r="M79" s="265"/>
    </row>
    <row r="80" spans="1:13" ht="20.100000000000001" customHeight="1" x14ac:dyDescent="0.5">
      <c r="E80" s="72"/>
      <c r="G80" s="118"/>
      <c r="H80" s="119"/>
      <c r="I80" s="260"/>
      <c r="J80" s="119"/>
      <c r="K80" s="118"/>
      <c r="L80" s="119"/>
      <c r="M80" s="260"/>
    </row>
    <row r="81" spans="1:13" ht="20.100000000000001" customHeight="1" x14ac:dyDescent="0.5">
      <c r="E81" s="72"/>
      <c r="G81" s="118"/>
      <c r="H81" s="119"/>
      <c r="I81" s="260"/>
      <c r="J81" s="119"/>
      <c r="K81" s="118"/>
      <c r="L81" s="119"/>
      <c r="M81" s="260"/>
    </row>
    <row r="82" spans="1:13" ht="20.100000000000001" customHeight="1" x14ac:dyDescent="0.5">
      <c r="E82" s="72"/>
      <c r="G82" s="118"/>
      <c r="H82" s="119"/>
      <c r="I82" s="260"/>
      <c r="J82" s="119"/>
      <c r="K82" s="118"/>
      <c r="L82" s="119"/>
      <c r="M82" s="260"/>
    </row>
    <row r="83" spans="1:13" ht="20.100000000000001" customHeight="1" x14ac:dyDescent="0.5">
      <c r="E83" s="72"/>
      <c r="G83" s="118"/>
      <c r="H83" s="119"/>
      <c r="I83" s="260"/>
      <c r="J83" s="119"/>
      <c r="K83" s="118"/>
      <c r="L83" s="119"/>
      <c r="M83" s="260"/>
    </row>
    <row r="84" spans="1:13" ht="22.5" customHeight="1" x14ac:dyDescent="0.5">
      <c r="E84" s="72"/>
      <c r="G84" s="118"/>
      <c r="H84" s="119"/>
      <c r="I84" s="260"/>
      <c r="J84" s="119"/>
      <c r="K84" s="118"/>
      <c r="L84" s="119"/>
      <c r="M84" s="260"/>
    </row>
    <row r="85" spans="1:13" ht="19.5" customHeight="1" x14ac:dyDescent="0.5">
      <c r="E85" s="72"/>
      <c r="G85" s="118"/>
      <c r="H85" s="119"/>
      <c r="I85" s="260"/>
      <c r="J85" s="119"/>
      <c r="K85" s="118"/>
      <c r="L85" s="119"/>
      <c r="M85" s="260"/>
    </row>
    <row r="86" spans="1:13" ht="17.45" customHeight="1" x14ac:dyDescent="0.5">
      <c r="E86" s="72"/>
      <c r="G86" s="118"/>
      <c r="H86" s="119"/>
      <c r="I86" s="260"/>
      <c r="J86" s="119"/>
      <c r="K86" s="118"/>
      <c r="L86" s="119"/>
      <c r="M86" s="260"/>
    </row>
    <row r="87" spans="1:13" ht="19.7" customHeight="1" x14ac:dyDescent="0.5">
      <c r="E87" s="72"/>
      <c r="G87" s="118"/>
      <c r="H87" s="119"/>
      <c r="I87" s="260"/>
      <c r="J87" s="119"/>
      <c r="K87" s="118"/>
      <c r="L87" s="119"/>
      <c r="M87" s="260"/>
    </row>
    <row r="88" spans="1:13" ht="23.45" customHeight="1" x14ac:dyDescent="0.5">
      <c r="E88" s="72"/>
      <c r="G88" s="118"/>
      <c r="H88" s="119"/>
      <c r="I88" s="260"/>
      <c r="J88" s="119"/>
      <c r="K88" s="118"/>
      <c r="L88" s="119"/>
      <c r="M88" s="260"/>
    </row>
    <row r="89" spans="1:13" ht="21.95" customHeight="1" x14ac:dyDescent="0.5">
      <c r="A89" s="314" t="str">
        <f>+A46</f>
        <v>หมายเหตุประกอบข้อมูลทางการเงินเป็นส่วนหนึ่งของข้อมูลทางการเงินระหว่างกาลนี้</v>
      </c>
      <c r="B89" s="301"/>
      <c r="C89" s="301"/>
      <c r="D89" s="301"/>
      <c r="E89" s="302"/>
      <c r="F89" s="301"/>
      <c r="G89" s="303"/>
      <c r="H89" s="304"/>
      <c r="I89" s="252"/>
      <c r="J89" s="301"/>
      <c r="K89" s="303"/>
      <c r="L89" s="304"/>
      <c r="M89" s="252"/>
    </row>
    <row r="90" spans="1:13" x14ac:dyDescent="0.5">
      <c r="I90" s="89"/>
      <c r="M90" s="89"/>
    </row>
    <row r="91" spans="1:13" x14ac:dyDescent="0.5">
      <c r="I91" s="89"/>
      <c r="M91" s="89"/>
    </row>
  </sheetData>
  <mergeCells count="4">
    <mergeCell ref="G5:I5"/>
    <mergeCell ref="K5:M5"/>
    <mergeCell ref="G51:I51"/>
    <mergeCell ref="K51:M51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0"/>
  <sheetViews>
    <sheetView zoomScaleNormal="100" zoomScaleSheetLayoutView="100" workbookViewId="0">
      <selection activeCell="S10" sqref="S10"/>
    </sheetView>
  </sheetViews>
  <sheetFormatPr defaultColWidth="10.42578125" defaultRowHeight="21.6" customHeight="1" x14ac:dyDescent="0.5"/>
  <cols>
    <col min="1" max="3" width="1.42578125" style="65" customWidth="1"/>
    <col min="4" max="4" width="29.28515625" style="65" customWidth="1"/>
    <col min="5" max="5" width="6.42578125" style="65" customWidth="1"/>
    <col min="6" max="6" width="0.85546875" style="65" customWidth="1"/>
    <col min="7" max="7" width="10.42578125" style="107" customWidth="1"/>
    <col min="8" max="8" width="0.5703125" style="65" customWidth="1"/>
    <col min="9" max="9" width="9.5703125" style="65" customWidth="1"/>
    <col min="10" max="10" width="0.5703125" style="65" customWidth="1"/>
    <col min="11" max="11" width="14.42578125" style="125" customWidth="1"/>
    <col min="12" max="12" width="0.5703125" style="125" customWidth="1"/>
    <col min="13" max="13" width="10.42578125" style="125" customWidth="1"/>
    <col min="14" max="14" width="0.5703125" style="125" customWidth="1"/>
    <col min="15" max="15" width="11" style="125" customWidth="1"/>
    <col min="16" max="16" width="0.5703125" style="125" customWidth="1"/>
    <col min="17" max="17" width="15.5703125" style="125" customWidth="1"/>
    <col min="18" max="18" width="0.5703125" style="125" customWidth="1"/>
    <col min="19" max="19" width="12.42578125" style="125" customWidth="1"/>
    <col min="20" max="20" width="0.5703125" style="125" customWidth="1"/>
    <col min="21" max="21" width="10.85546875" style="65" customWidth="1"/>
    <col min="22" max="22" width="0.5703125" style="65" customWidth="1"/>
    <col min="23" max="23" width="12.140625" style="126" customWidth="1"/>
    <col min="24" max="16384" width="10.42578125" style="65"/>
  </cols>
  <sheetData>
    <row r="1" spans="1:23" ht="20.100000000000001" customHeight="1" x14ac:dyDescent="0.5">
      <c r="A1" s="68" t="s">
        <v>89</v>
      </c>
      <c r="B1" s="64"/>
      <c r="C1" s="64"/>
      <c r="D1" s="64"/>
      <c r="E1" s="64"/>
      <c r="F1" s="64"/>
    </row>
    <row r="2" spans="1:23" ht="20.100000000000001" customHeight="1" x14ac:dyDescent="0.5">
      <c r="A2" s="68" t="s">
        <v>101</v>
      </c>
      <c r="B2" s="68"/>
      <c r="C2" s="68"/>
      <c r="D2" s="68"/>
      <c r="E2" s="68"/>
      <c r="F2" s="68"/>
    </row>
    <row r="3" spans="1:23" ht="20.100000000000001" customHeight="1" x14ac:dyDescent="0.5">
      <c r="A3" s="69" t="s">
        <v>182</v>
      </c>
      <c r="B3" s="69"/>
      <c r="C3" s="69"/>
      <c r="D3" s="69"/>
      <c r="E3" s="69"/>
      <c r="F3" s="69"/>
      <c r="G3" s="106"/>
      <c r="H3" s="70"/>
      <c r="I3" s="70"/>
      <c r="J3" s="7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70"/>
      <c r="V3" s="70"/>
      <c r="W3" s="128"/>
    </row>
    <row r="4" spans="1:23" ht="20.100000000000001" customHeight="1" x14ac:dyDescent="0.5">
      <c r="A4" s="129"/>
      <c r="B4" s="129"/>
      <c r="C4" s="129"/>
      <c r="D4" s="129"/>
      <c r="E4" s="129"/>
      <c r="F4" s="129"/>
      <c r="G4" s="147"/>
      <c r="H4" s="129"/>
      <c r="I4" s="129"/>
      <c r="J4" s="129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29"/>
      <c r="V4" s="129"/>
      <c r="W4" s="306"/>
    </row>
    <row r="5" spans="1:23" ht="20.100000000000001" customHeight="1" x14ac:dyDescent="0.5">
      <c r="A5" s="129"/>
      <c r="B5" s="129"/>
      <c r="C5" s="129"/>
      <c r="D5" s="129"/>
      <c r="E5" s="129"/>
      <c r="F5" s="129"/>
      <c r="G5" s="318" t="s">
        <v>86</v>
      </c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</row>
    <row r="6" spans="1:23" ht="20.100000000000001" customHeight="1" x14ac:dyDescent="0.5">
      <c r="A6" s="129"/>
      <c r="B6" s="129"/>
      <c r="C6" s="129"/>
      <c r="D6" s="129"/>
      <c r="E6" s="129"/>
      <c r="F6" s="129"/>
      <c r="G6" s="130"/>
      <c r="H6" s="130"/>
      <c r="I6" s="130"/>
      <c r="J6" s="130"/>
      <c r="K6" s="130"/>
      <c r="L6" s="289"/>
      <c r="M6" s="320" t="s">
        <v>136</v>
      </c>
      <c r="N6" s="320"/>
      <c r="O6" s="320"/>
      <c r="P6" s="320"/>
      <c r="Q6" s="320"/>
      <c r="R6" s="320"/>
      <c r="S6" s="320"/>
      <c r="T6" s="130"/>
      <c r="U6" s="130"/>
      <c r="V6" s="130"/>
      <c r="W6" s="130"/>
    </row>
    <row r="7" spans="1:23" ht="20.100000000000001" customHeight="1" x14ac:dyDescent="0.5">
      <c r="A7" s="129"/>
      <c r="B7" s="129"/>
      <c r="C7" s="129"/>
      <c r="D7" s="129"/>
      <c r="E7" s="129"/>
      <c r="F7" s="129"/>
      <c r="G7" s="319" t="s">
        <v>138</v>
      </c>
      <c r="H7" s="319"/>
      <c r="I7" s="319"/>
      <c r="J7" s="319"/>
      <c r="K7" s="319"/>
      <c r="L7" s="131"/>
      <c r="M7" s="319" t="s">
        <v>73</v>
      </c>
      <c r="N7" s="319"/>
      <c r="O7" s="319"/>
      <c r="P7" s="131"/>
      <c r="Q7" s="300" t="s">
        <v>64</v>
      </c>
      <c r="R7" s="131"/>
      <c r="S7" s="132"/>
      <c r="T7" s="131"/>
      <c r="U7" s="133"/>
      <c r="V7" s="133"/>
      <c r="W7" s="133"/>
    </row>
    <row r="8" spans="1:23" ht="20.100000000000001" customHeight="1" x14ac:dyDescent="0.5">
      <c r="A8" s="129"/>
      <c r="B8" s="129"/>
      <c r="C8" s="129"/>
      <c r="D8" s="129"/>
      <c r="E8" s="129"/>
      <c r="F8" s="129"/>
      <c r="G8" s="131"/>
      <c r="H8" s="131"/>
      <c r="I8" s="131"/>
      <c r="J8" s="131"/>
      <c r="K8" s="132" t="s">
        <v>137</v>
      </c>
      <c r="L8" s="131"/>
      <c r="M8" s="134" t="s">
        <v>95</v>
      </c>
      <c r="N8" s="131"/>
      <c r="O8" s="131"/>
      <c r="P8" s="131"/>
      <c r="Q8" s="132"/>
      <c r="R8" s="131"/>
      <c r="S8" s="132" t="s">
        <v>51</v>
      </c>
      <c r="T8" s="131"/>
      <c r="U8" s="135"/>
      <c r="V8" s="133"/>
      <c r="W8" s="133"/>
    </row>
    <row r="9" spans="1:23" s="66" customFormat="1" ht="20.100000000000001" customHeight="1" x14ac:dyDescent="0.5">
      <c r="A9" s="136"/>
      <c r="B9" s="136"/>
      <c r="C9" s="136"/>
      <c r="D9" s="136"/>
      <c r="E9" s="136"/>
      <c r="F9" s="136"/>
      <c r="G9" s="132" t="s">
        <v>67</v>
      </c>
      <c r="H9" s="137"/>
      <c r="I9" s="137" t="s">
        <v>79</v>
      </c>
      <c r="J9" s="137"/>
      <c r="K9" s="132" t="s">
        <v>82</v>
      </c>
      <c r="L9" s="132"/>
      <c r="M9" s="134" t="s">
        <v>96</v>
      </c>
      <c r="N9" s="132"/>
      <c r="O9" s="132"/>
      <c r="P9" s="132"/>
      <c r="Q9" s="132"/>
      <c r="R9" s="132"/>
      <c r="S9" s="132" t="s">
        <v>52</v>
      </c>
      <c r="T9" s="132"/>
      <c r="U9" s="132" t="s">
        <v>53</v>
      </c>
      <c r="V9" s="137"/>
      <c r="W9" s="132" t="s">
        <v>55</v>
      </c>
    </row>
    <row r="10" spans="1:23" s="66" customFormat="1" ht="20.100000000000001" customHeight="1" x14ac:dyDescent="0.5">
      <c r="A10" s="136"/>
      <c r="B10" s="136"/>
      <c r="C10" s="136"/>
      <c r="D10" s="136"/>
      <c r="E10" s="136"/>
      <c r="F10" s="136"/>
      <c r="G10" s="132" t="s">
        <v>68</v>
      </c>
      <c r="H10" s="137"/>
      <c r="I10" s="137" t="s">
        <v>80</v>
      </c>
      <c r="J10" s="137"/>
      <c r="K10" s="132" t="s">
        <v>76</v>
      </c>
      <c r="L10" s="132"/>
      <c r="M10" s="134" t="s">
        <v>97</v>
      </c>
      <c r="N10" s="132"/>
      <c r="O10" s="132" t="s">
        <v>25</v>
      </c>
      <c r="P10" s="132"/>
      <c r="Q10" s="132" t="s">
        <v>196</v>
      </c>
      <c r="R10" s="132"/>
      <c r="S10" s="132" t="s">
        <v>139</v>
      </c>
      <c r="T10" s="132"/>
      <c r="U10" s="132" t="s">
        <v>54</v>
      </c>
      <c r="V10" s="137"/>
      <c r="W10" s="132" t="s">
        <v>56</v>
      </c>
    </row>
    <row r="11" spans="1:23" s="66" customFormat="1" ht="20.100000000000001" customHeight="1" x14ac:dyDescent="0.5">
      <c r="A11" s="138"/>
      <c r="B11" s="139"/>
      <c r="C11" s="139"/>
      <c r="D11" s="139"/>
      <c r="E11" s="140" t="s">
        <v>1</v>
      </c>
      <c r="F11" s="139"/>
      <c r="G11" s="141" t="s">
        <v>32</v>
      </c>
      <c r="H11" s="137"/>
      <c r="I11" s="142" t="s">
        <v>32</v>
      </c>
      <c r="J11" s="137"/>
      <c r="K11" s="141" t="s">
        <v>32</v>
      </c>
      <c r="L11" s="132"/>
      <c r="M11" s="141" t="s">
        <v>32</v>
      </c>
      <c r="N11" s="132"/>
      <c r="O11" s="141" t="s">
        <v>32</v>
      </c>
      <c r="P11" s="132"/>
      <c r="Q11" s="141" t="s">
        <v>32</v>
      </c>
      <c r="R11" s="132"/>
      <c r="S11" s="141" t="s">
        <v>32</v>
      </c>
      <c r="T11" s="132"/>
      <c r="U11" s="141" t="s">
        <v>32</v>
      </c>
      <c r="V11" s="137"/>
      <c r="W11" s="141" t="s">
        <v>32</v>
      </c>
    </row>
    <row r="12" spans="1:23" s="66" customFormat="1" ht="9.6" customHeight="1" x14ac:dyDescent="0.5">
      <c r="A12" s="138"/>
      <c r="B12" s="139"/>
      <c r="C12" s="139"/>
      <c r="D12" s="139"/>
      <c r="E12" s="139"/>
      <c r="F12" s="139"/>
      <c r="G12" s="143"/>
      <c r="H12" s="144"/>
      <c r="I12" s="144"/>
      <c r="J12" s="144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4"/>
      <c r="V12" s="144"/>
      <c r="W12" s="143"/>
    </row>
    <row r="13" spans="1:23" ht="20.100000000000001" customHeight="1" x14ac:dyDescent="0.5">
      <c r="A13" s="145" t="s">
        <v>117</v>
      </c>
      <c r="B13" s="145"/>
      <c r="C13" s="145"/>
      <c r="D13" s="145"/>
      <c r="E13" s="238"/>
      <c r="F13" s="239"/>
      <c r="G13" s="240">
        <v>2000000000</v>
      </c>
      <c r="H13" s="240"/>
      <c r="I13" s="240">
        <v>1248938736</v>
      </c>
      <c r="J13" s="240"/>
      <c r="K13" s="240">
        <v>94712575</v>
      </c>
      <c r="L13" s="240"/>
      <c r="M13" s="240">
        <v>130650000</v>
      </c>
      <c r="N13" s="240"/>
      <c r="O13" s="240">
        <v>619522147</v>
      </c>
      <c r="P13" s="240"/>
      <c r="Q13" s="240">
        <v>-2889648</v>
      </c>
      <c r="R13" s="240"/>
      <c r="S13" s="240">
        <f>SUM(G13:Q13)</f>
        <v>4090933810</v>
      </c>
      <c r="T13" s="240"/>
      <c r="U13" s="240">
        <v>-2121158</v>
      </c>
      <c r="V13" s="223"/>
      <c r="W13" s="240">
        <f>SUM(S13:U13)</f>
        <v>4088812652</v>
      </c>
    </row>
    <row r="14" spans="1:23" ht="20.100000000000001" customHeight="1" x14ac:dyDescent="0.5">
      <c r="A14" s="129" t="s">
        <v>147</v>
      </c>
      <c r="B14" s="145"/>
      <c r="C14" s="145"/>
      <c r="D14" s="145"/>
      <c r="E14" s="238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23"/>
      <c r="W14" s="240"/>
    </row>
    <row r="15" spans="1:23" ht="20.100000000000001" customHeight="1" x14ac:dyDescent="0.5">
      <c r="A15" s="129"/>
      <c r="B15" s="129" t="s">
        <v>146</v>
      </c>
      <c r="C15" s="145"/>
      <c r="D15" s="145"/>
      <c r="E15" s="238">
        <v>11</v>
      </c>
      <c r="F15" s="239"/>
      <c r="G15" s="240">
        <v>0</v>
      </c>
      <c r="H15" s="240"/>
      <c r="I15" s="240">
        <v>0</v>
      </c>
      <c r="J15" s="240"/>
      <c r="K15" s="240">
        <v>0</v>
      </c>
      <c r="L15" s="240"/>
      <c r="M15" s="240">
        <v>0</v>
      </c>
      <c r="N15" s="240"/>
      <c r="O15" s="240">
        <v>0</v>
      </c>
      <c r="P15" s="240"/>
      <c r="Q15" s="240">
        <v>0</v>
      </c>
      <c r="R15" s="240"/>
      <c r="S15" s="240">
        <f>SUM(G15:Q15)</f>
        <v>0</v>
      </c>
      <c r="T15" s="240"/>
      <c r="U15" s="240">
        <v>11305800</v>
      </c>
      <c r="V15" s="223"/>
      <c r="W15" s="240">
        <f>SUM(S15:U15)</f>
        <v>11305800</v>
      </c>
    </row>
    <row r="16" spans="1:23" ht="20.100000000000001" customHeight="1" x14ac:dyDescent="0.5">
      <c r="A16" s="149" t="s">
        <v>154</v>
      </c>
      <c r="B16" s="129"/>
      <c r="C16" s="145"/>
      <c r="D16" s="145"/>
      <c r="E16" s="241">
        <v>18</v>
      </c>
      <c r="F16" s="239"/>
      <c r="G16" s="240">
        <v>0</v>
      </c>
      <c r="H16" s="240"/>
      <c r="I16" s="240">
        <v>0</v>
      </c>
      <c r="J16" s="240"/>
      <c r="K16" s="240">
        <v>0</v>
      </c>
      <c r="L16" s="240"/>
      <c r="M16" s="240">
        <v>0</v>
      </c>
      <c r="N16" s="240"/>
      <c r="O16" s="240">
        <v>-300000000</v>
      </c>
      <c r="P16" s="240"/>
      <c r="Q16" s="240">
        <v>0</v>
      </c>
      <c r="R16" s="240"/>
      <c r="S16" s="240">
        <f>SUM(G16:Q16)</f>
        <v>-300000000</v>
      </c>
      <c r="T16" s="240"/>
      <c r="U16" s="240">
        <v>0</v>
      </c>
      <c r="V16" s="223"/>
      <c r="W16" s="240">
        <f>SUM(S16:U16)</f>
        <v>-300000000</v>
      </c>
    </row>
    <row r="17" spans="1:24" ht="20.100000000000001" customHeight="1" x14ac:dyDescent="0.5">
      <c r="A17" s="129" t="s">
        <v>69</v>
      </c>
      <c r="B17" s="151"/>
      <c r="C17" s="151"/>
      <c r="D17" s="151"/>
      <c r="E17" s="242"/>
      <c r="F17" s="243"/>
      <c r="G17" s="244">
        <v>0</v>
      </c>
      <c r="H17" s="240"/>
      <c r="I17" s="244">
        <v>0</v>
      </c>
      <c r="J17" s="223"/>
      <c r="K17" s="244">
        <v>0</v>
      </c>
      <c r="L17" s="223"/>
      <c r="M17" s="244">
        <v>0</v>
      </c>
      <c r="N17" s="223"/>
      <c r="O17" s="244">
        <v>182997645</v>
      </c>
      <c r="P17" s="223"/>
      <c r="Q17" s="244">
        <v>9316432</v>
      </c>
      <c r="R17" s="223"/>
      <c r="S17" s="244">
        <f>SUM(G17:Q17)</f>
        <v>192314077</v>
      </c>
      <c r="T17" s="223"/>
      <c r="U17" s="244">
        <v>1802517</v>
      </c>
      <c r="V17" s="223"/>
      <c r="W17" s="244">
        <f>SUM(S17:U17)</f>
        <v>194116594</v>
      </c>
    </row>
    <row r="18" spans="1:24" ht="6" customHeight="1" x14ac:dyDescent="0.5">
      <c r="A18" s="129"/>
      <c r="B18" s="151"/>
      <c r="C18" s="151"/>
      <c r="D18" s="151"/>
      <c r="E18" s="242"/>
      <c r="F18" s="243"/>
      <c r="G18" s="222"/>
      <c r="H18" s="245"/>
      <c r="I18" s="222"/>
      <c r="J18" s="245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2"/>
      <c r="V18" s="245"/>
      <c r="W18" s="222"/>
    </row>
    <row r="19" spans="1:24" ht="20.100000000000001" customHeight="1" thickBot="1" x14ac:dyDescent="0.55000000000000004">
      <c r="A19" s="145" t="s">
        <v>170</v>
      </c>
      <c r="B19" s="136"/>
      <c r="C19" s="136"/>
      <c r="D19" s="136"/>
      <c r="E19" s="246"/>
      <c r="F19" s="247"/>
      <c r="G19" s="248">
        <f>SUM(G13:G17)</f>
        <v>2000000000</v>
      </c>
      <c r="H19" s="245"/>
      <c r="I19" s="248">
        <f>SUM(I13:I17)</f>
        <v>1248938736</v>
      </c>
      <c r="J19" s="245"/>
      <c r="K19" s="248">
        <f>SUM(K13:K17)</f>
        <v>94712575</v>
      </c>
      <c r="L19" s="222"/>
      <c r="M19" s="248">
        <f>SUM(M13:M17)</f>
        <v>130650000</v>
      </c>
      <c r="N19" s="222"/>
      <c r="O19" s="248">
        <f>SUM(O13:O17)</f>
        <v>502519792</v>
      </c>
      <c r="P19" s="222"/>
      <c r="Q19" s="248">
        <f>SUM(Q13:Q17)</f>
        <v>6426784</v>
      </c>
      <c r="R19" s="222"/>
      <c r="S19" s="248">
        <f>SUM(S13:S17)</f>
        <v>3983247887</v>
      </c>
      <c r="T19" s="222"/>
      <c r="U19" s="248">
        <f>SUM(U13:U17)</f>
        <v>10987159</v>
      </c>
      <c r="V19" s="245"/>
      <c r="W19" s="248">
        <f>SUM(W13:W17)</f>
        <v>3994235046</v>
      </c>
    </row>
    <row r="20" spans="1:24" ht="20.100000000000001" customHeight="1" thickTop="1" x14ac:dyDescent="0.5">
      <c r="A20" s="149"/>
      <c r="B20" s="129"/>
      <c r="C20" s="145"/>
      <c r="D20" s="145"/>
      <c r="E20" s="150"/>
      <c r="F20" s="145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8"/>
      <c r="W20" s="147"/>
    </row>
    <row r="21" spans="1:24" ht="20.100000000000001" customHeight="1" x14ac:dyDescent="0.5">
      <c r="A21" s="145" t="s">
        <v>149</v>
      </c>
      <c r="B21" s="145"/>
      <c r="C21" s="145"/>
      <c r="D21" s="145"/>
      <c r="E21" s="146"/>
      <c r="F21" s="145"/>
      <c r="G21" s="155">
        <v>2000000000</v>
      </c>
      <c r="H21" s="147"/>
      <c r="I21" s="155">
        <v>1248938736</v>
      </c>
      <c r="J21" s="147"/>
      <c r="K21" s="155">
        <v>94712575</v>
      </c>
      <c r="L21" s="147"/>
      <c r="M21" s="155">
        <v>146750000</v>
      </c>
      <c r="N21" s="147"/>
      <c r="O21" s="155">
        <v>723517605</v>
      </c>
      <c r="P21" s="147"/>
      <c r="Q21" s="155">
        <v>10309662</v>
      </c>
      <c r="R21" s="147"/>
      <c r="S21" s="155">
        <f>SUM(G21:Q21)</f>
        <v>4224228578</v>
      </c>
      <c r="T21" s="147"/>
      <c r="U21" s="155">
        <v>12325363</v>
      </c>
      <c r="V21" s="148"/>
      <c r="W21" s="155">
        <f>SUM(S21:U21)</f>
        <v>4236553941</v>
      </c>
    </row>
    <row r="22" spans="1:24" ht="20.100000000000001" customHeight="1" x14ac:dyDescent="0.5">
      <c r="A22" s="129" t="s">
        <v>147</v>
      </c>
      <c r="B22" s="145"/>
      <c r="C22" s="145"/>
      <c r="D22" s="145"/>
      <c r="E22" s="146"/>
      <c r="F22" s="145"/>
      <c r="G22" s="155"/>
      <c r="H22" s="147"/>
      <c r="I22" s="155"/>
      <c r="J22" s="147"/>
      <c r="K22" s="155"/>
      <c r="L22" s="147"/>
      <c r="M22" s="155"/>
      <c r="N22" s="147"/>
      <c r="O22" s="155"/>
      <c r="P22" s="147"/>
      <c r="Q22" s="155"/>
      <c r="R22" s="147"/>
      <c r="S22" s="155"/>
      <c r="T22" s="147"/>
      <c r="U22" s="155"/>
      <c r="V22" s="148"/>
      <c r="W22" s="155"/>
    </row>
    <row r="23" spans="1:24" ht="20.100000000000001" customHeight="1" x14ac:dyDescent="0.5">
      <c r="A23" s="129"/>
      <c r="B23" s="129" t="s">
        <v>146</v>
      </c>
      <c r="C23" s="145"/>
      <c r="D23" s="145"/>
      <c r="E23" s="146">
        <v>11</v>
      </c>
      <c r="F23" s="145"/>
      <c r="G23" s="155">
        <v>0</v>
      </c>
      <c r="H23" s="147"/>
      <c r="I23" s="155">
        <v>0</v>
      </c>
      <c r="J23" s="147"/>
      <c r="K23" s="155">
        <v>0</v>
      </c>
      <c r="L23" s="147"/>
      <c r="M23" s="155">
        <v>0</v>
      </c>
      <c r="N23" s="147"/>
      <c r="O23" s="155">
        <v>0</v>
      </c>
      <c r="P23" s="147"/>
      <c r="Q23" s="155">
        <v>0</v>
      </c>
      <c r="R23" s="147"/>
      <c r="S23" s="155">
        <f>SUM(G23:Q23)</f>
        <v>0</v>
      </c>
      <c r="T23" s="147"/>
      <c r="U23" s="155">
        <v>4900000</v>
      </c>
      <c r="V23" s="148"/>
      <c r="W23" s="155">
        <f>SUM(S23:U23)</f>
        <v>4900000</v>
      </c>
    </row>
    <row r="24" spans="1:24" ht="20.100000000000001" customHeight="1" x14ac:dyDescent="0.5">
      <c r="A24" s="149" t="s">
        <v>154</v>
      </c>
      <c r="B24" s="129"/>
      <c r="C24" s="145"/>
      <c r="D24" s="145"/>
      <c r="E24" s="150">
        <v>18</v>
      </c>
      <c r="F24" s="145"/>
      <c r="G24" s="155">
        <v>0</v>
      </c>
      <c r="H24" s="147"/>
      <c r="I24" s="155">
        <v>0</v>
      </c>
      <c r="J24" s="147"/>
      <c r="K24" s="155">
        <v>0</v>
      </c>
      <c r="L24" s="147"/>
      <c r="M24" s="155">
        <v>0</v>
      </c>
      <c r="N24" s="147"/>
      <c r="O24" s="155">
        <v>-300000000</v>
      </c>
      <c r="P24" s="147"/>
      <c r="Q24" s="155">
        <v>0</v>
      </c>
      <c r="R24" s="147"/>
      <c r="S24" s="155">
        <f>SUM(G24:Q24)</f>
        <v>-300000000</v>
      </c>
      <c r="T24" s="147"/>
      <c r="U24" s="155">
        <v>-1225614</v>
      </c>
      <c r="V24" s="148"/>
      <c r="W24" s="155">
        <f>SUM(S24:U24)</f>
        <v>-301225614</v>
      </c>
    </row>
    <row r="25" spans="1:24" ht="20.100000000000001" customHeight="1" x14ac:dyDescent="0.5">
      <c r="A25" s="129" t="s">
        <v>69</v>
      </c>
      <c r="B25" s="151"/>
      <c r="C25" s="151"/>
      <c r="D25" s="151"/>
      <c r="E25" s="152"/>
      <c r="F25" s="151"/>
      <c r="G25" s="156">
        <v>0</v>
      </c>
      <c r="H25" s="147"/>
      <c r="I25" s="156">
        <v>0</v>
      </c>
      <c r="J25" s="148"/>
      <c r="K25" s="156">
        <v>0</v>
      </c>
      <c r="L25" s="148"/>
      <c r="M25" s="156">
        <v>0</v>
      </c>
      <c r="N25" s="148"/>
      <c r="O25" s="156">
        <f>'T7-8 (6M)'!G58</f>
        <v>278155649</v>
      </c>
      <c r="P25" s="148"/>
      <c r="Q25" s="156">
        <f>'T7-8 (6M)'!G65+'T7-8 (6M)'!G66-'T7-8 (6M)'!G58</f>
        <v>-6254152</v>
      </c>
      <c r="R25" s="148"/>
      <c r="S25" s="156">
        <f>SUM(G25:Q25)</f>
        <v>271901497</v>
      </c>
      <c r="T25" s="148"/>
      <c r="U25" s="156">
        <f>'T7-8 (6M)'!G67</f>
        <v>3087076</v>
      </c>
      <c r="V25" s="148"/>
      <c r="W25" s="156">
        <f>SUM(S25:U25)</f>
        <v>274988573</v>
      </c>
    </row>
    <row r="26" spans="1:24" ht="6" customHeight="1" x14ac:dyDescent="0.5">
      <c r="A26" s="129"/>
      <c r="B26" s="151"/>
      <c r="C26" s="151"/>
      <c r="D26" s="151"/>
      <c r="E26" s="152"/>
      <c r="F26" s="151"/>
      <c r="G26" s="157"/>
      <c r="H26" s="154"/>
      <c r="I26" s="157"/>
      <c r="J26" s="154"/>
      <c r="K26" s="158"/>
      <c r="L26" s="148"/>
      <c r="M26" s="158"/>
      <c r="N26" s="148"/>
      <c r="O26" s="158"/>
      <c r="P26" s="148"/>
      <c r="Q26" s="158"/>
      <c r="R26" s="148"/>
      <c r="S26" s="158"/>
      <c r="T26" s="148"/>
      <c r="U26" s="157"/>
      <c r="V26" s="154"/>
      <c r="W26" s="157"/>
    </row>
    <row r="27" spans="1:24" ht="20.100000000000001" customHeight="1" thickBot="1" x14ac:dyDescent="0.55000000000000004">
      <c r="A27" s="145" t="s">
        <v>183</v>
      </c>
      <c r="B27" s="136"/>
      <c r="C27" s="136"/>
      <c r="D27" s="136"/>
      <c r="E27" s="139"/>
      <c r="F27" s="136"/>
      <c r="G27" s="159">
        <f>SUM(G21:G25)</f>
        <v>2000000000</v>
      </c>
      <c r="H27" s="154"/>
      <c r="I27" s="159">
        <f>SUM(I21:I25)</f>
        <v>1248938736</v>
      </c>
      <c r="J27" s="154"/>
      <c r="K27" s="159">
        <f>SUM(K21:K25)</f>
        <v>94712575</v>
      </c>
      <c r="L27" s="153"/>
      <c r="M27" s="159">
        <f>SUM(M21:M25)</f>
        <v>146750000</v>
      </c>
      <c r="N27" s="153"/>
      <c r="O27" s="159">
        <f>SUM(O21:O25)</f>
        <v>701673254</v>
      </c>
      <c r="P27" s="153"/>
      <c r="Q27" s="159">
        <f>SUM(Q21:Q25)</f>
        <v>4055510</v>
      </c>
      <c r="R27" s="153"/>
      <c r="S27" s="159">
        <f>SUM(S21:S25)</f>
        <v>4196130075</v>
      </c>
      <c r="T27" s="153"/>
      <c r="U27" s="159">
        <f>SUM(U21:U25)</f>
        <v>19086825</v>
      </c>
      <c r="V27" s="154"/>
      <c r="W27" s="159">
        <f>SUM(W21:W25)</f>
        <v>4215216900</v>
      </c>
      <c r="X27" s="107"/>
    </row>
    <row r="28" spans="1:24" s="217" customFormat="1" ht="20.100000000000001" customHeight="1" thickTop="1" x14ac:dyDescent="0.5">
      <c r="A28" s="239"/>
      <c r="B28" s="247"/>
      <c r="C28" s="247"/>
      <c r="D28" s="247"/>
      <c r="E28" s="246"/>
      <c r="F28" s="247"/>
      <c r="G28" s="307"/>
      <c r="H28" s="245"/>
      <c r="I28" s="307"/>
      <c r="J28" s="245"/>
      <c r="K28" s="307"/>
      <c r="L28" s="222"/>
      <c r="M28" s="307"/>
      <c r="N28" s="222"/>
      <c r="O28" s="307"/>
      <c r="P28" s="222"/>
      <c r="Q28" s="307"/>
      <c r="R28" s="222"/>
      <c r="S28" s="307"/>
      <c r="T28" s="222"/>
      <c r="U28" s="307"/>
      <c r="V28" s="245"/>
      <c r="W28" s="307"/>
      <c r="X28" s="231"/>
    </row>
    <row r="29" spans="1:24" ht="10.5" customHeight="1" x14ac:dyDescent="0.5">
      <c r="A29" s="68"/>
      <c r="B29" s="161"/>
      <c r="C29" s="161"/>
      <c r="D29" s="161"/>
      <c r="E29" s="171"/>
      <c r="F29" s="161"/>
      <c r="G29" s="177"/>
      <c r="H29" s="175"/>
      <c r="I29" s="177"/>
      <c r="J29" s="175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5"/>
      <c r="W29" s="177"/>
    </row>
    <row r="30" spans="1:24" ht="21.95" customHeight="1" x14ac:dyDescent="0.5">
      <c r="A30" s="120" t="s">
        <v>59</v>
      </c>
      <c r="B30" s="70"/>
      <c r="C30" s="70"/>
      <c r="D30" s="70"/>
      <c r="E30" s="70"/>
      <c r="F30" s="70"/>
      <c r="G30" s="106"/>
      <c r="H30" s="70"/>
      <c r="I30" s="70"/>
      <c r="J30" s="70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70"/>
      <c r="V30" s="70"/>
      <c r="W30" s="128"/>
    </row>
  </sheetData>
  <mergeCells count="4">
    <mergeCell ref="G5:W5"/>
    <mergeCell ref="M7:O7"/>
    <mergeCell ref="G7:K7"/>
    <mergeCell ref="M6:S6"/>
  </mergeCells>
  <pageMargins left="0.5" right="0.5" top="0.5" bottom="0.6" header="0.49" footer="0.4"/>
  <pageSetup paperSize="9" scale="95" firstPageNumber="9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6"/>
  <sheetViews>
    <sheetView topLeftCell="A11" zoomScale="85" zoomScaleNormal="85" zoomScaleSheetLayoutView="80" workbookViewId="0">
      <selection activeCell="D29" sqref="D29"/>
    </sheetView>
  </sheetViews>
  <sheetFormatPr defaultColWidth="10.42578125" defaultRowHeight="18.75" x14ac:dyDescent="0.5"/>
  <cols>
    <col min="1" max="3" width="1.5703125" style="65" customWidth="1"/>
    <col min="4" max="4" width="39.42578125" style="65" customWidth="1"/>
    <col min="5" max="5" width="8.5703125" style="65" customWidth="1"/>
    <col min="6" max="6" width="1.140625" style="65" customWidth="1"/>
    <col min="7" max="7" width="16.42578125" style="107" customWidth="1"/>
    <col min="8" max="8" width="1.140625" style="107" customWidth="1"/>
    <col min="9" max="9" width="16" style="107" customWidth="1"/>
    <col min="10" max="10" width="1.140625" style="65" customWidth="1"/>
    <col min="11" max="11" width="18.5703125" style="65" customWidth="1"/>
    <col min="12" max="12" width="1.140625" style="65" customWidth="1"/>
    <col min="13" max="13" width="15.85546875" style="125" customWidth="1"/>
    <col min="14" max="14" width="1.140625" style="65" customWidth="1"/>
    <col min="15" max="15" width="16" style="126" customWidth="1"/>
    <col min="16" max="16384" width="10.42578125" style="65"/>
  </cols>
  <sheetData>
    <row r="1" spans="1:16" ht="21.75" customHeight="1" x14ac:dyDescent="0.5">
      <c r="A1" s="68" t="s">
        <v>89</v>
      </c>
      <c r="B1" s="64"/>
      <c r="C1" s="64"/>
      <c r="D1" s="64"/>
    </row>
    <row r="2" spans="1:16" ht="21.75" customHeight="1" x14ac:dyDescent="0.5">
      <c r="A2" s="68" t="s">
        <v>171</v>
      </c>
      <c r="B2" s="68"/>
      <c r="C2" s="68"/>
      <c r="D2" s="68"/>
    </row>
    <row r="3" spans="1:16" ht="21.75" customHeight="1" x14ac:dyDescent="0.5">
      <c r="A3" s="69" t="s">
        <v>182</v>
      </c>
      <c r="B3" s="69"/>
      <c r="C3" s="69"/>
      <c r="D3" s="69"/>
      <c r="E3" s="70"/>
      <c r="F3" s="70"/>
      <c r="G3" s="106"/>
      <c r="H3" s="106"/>
      <c r="I3" s="106"/>
      <c r="J3" s="70"/>
      <c r="K3" s="70"/>
      <c r="L3" s="70"/>
      <c r="M3" s="127"/>
      <c r="N3" s="70"/>
      <c r="O3" s="128"/>
    </row>
    <row r="4" spans="1:16" ht="21.75" customHeight="1" x14ac:dyDescent="0.5"/>
    <row r="5" spans="1:16" ht="21.75" customHeight="1" x14ac:dyDescent="0.5">
      <c r="G5" s="321" t="s">
        <v>70</v>
      </c>
      <c r="H5" s="321"/>
      <c r="I5" s="321"/>
      <c r="J5" s="321"/>
      <c r="K5" s="321"/>
      <c r="L5" s="321"/>
      <c r="M5" s="321"/>
      <c r="N5" s="321"/>
      <c r="O5" s="321"/>
    </row>
    <row r="6" spans="1:16" ht="21.75" customHeight="1" x14ac:dyDescent="0.5">
      <c r="G6" s="322" t="s">
        <v>138</v>
      </c>
      <c r="H6" s="322"/>
      <c r="I6" s="322"/>
      <c r="J6" s="160"/>
      <c r="K6" s="322" t="s">
        <v>73</v>
      </c>
      <c r="L6" s="322"/>
      <c r="M6" s="322"/>
      <c r="N6" s="160"/>
      <c r="O6" s="160"/>
    </row>
    <row r="7" spans="1:16" s="66" customFormat="1" ht="21.75" customHeight="1" x14ac:dyDescent="0.5">
      <c r="A7" s="161"/>
      <c r="B7" s="161"/>
      <c r="C7" s="161"/>
      <c r="D7" s="161"/>
      <c r="E7" s="161"/>
      <c r="F7" s="161"/>
      <c r="G7" s="162" t="s">
        <v>67</v>
      </c>
      <c r="H7" s="162"/>
      <c r="I7" s="162" t="s">
        <v>79</v>
      </c>
      <c r="J7" s="163"/>
      <c r="K7" s="164" t="s">
        <v>98</v>
      </c>
      <c r="L7" s="165"/>
      <c r="M7" s="165"/>
      <c r="N7" s="163"/>
      <c r="O7" s="125"/>
    </row>
    <row r="8" spans="1:16" s="66" customFormat="1" ht="21.75" customHeight="1" x14ac:dyDescent="0.5">
      <c r="A8" s="161"/>
      <c r="B8" s="161"/>
      <c r="C8" s="161"/>
      <c r="D8" s="161"/>
      <c r="E8" s="161"/>
      <c r="F8" s="161"/>
      <c r="G8" s="166" t="s">
        <v>68</v>
      </c>
      <c r="H8" s="166"/>
      <c r="I8" s="166" t="s">
        <v>80</v>
      </c>
      <c r="J8" s="163"/>
      <c r="K8" s="167" t="s">
        <v>97</v>
      </c>
      <c r="L8" s="168"/>
      <c r="M8" s="169" t="s">
        <v>25</v>
      </c>
      <c r="N8" s="163"/>
      <c r="O8" s="166" t="s">
        <v>33</v>
      </c>
    </row>
    <row r="9" spans="1:16" s="66" customFormat="1" ht="21.75" customHeight="1" x14ac:dyDescent="0.5">
      <c r="A9" s="170"/>
      <c r="B9" s="171"/>
      <c r="C9" s="171"/>
      <c r="D9" s="171"/>
      <c r="E9" s="172" t="s">
        <v>1</v>
      </c>
      <c r="F9" s="171"/>
      <c r="G9" s="173" t="s">
        <v>32</v>
      </c>
      <c r="H9" s="166"/>
      <c r="I9" s="173" t="s">
        <v>32</v>
      </c>
      <c r="J9" s="163"/>
      <c r="K9" s="63" t="s">
        <v>32</v>
      </c>
      <c r="L9" s="168"/>
      <c r="M9" s="63" t="s">
        <v>32</v>
      </c>
      <c r="N9" s="163"/>
      <c r="O9" s="173" t="s">
        <v>32</v>
      </c>
    </row>
    <row r="10" spans="1:16" s="66" customFormat="1" ht="11.45" customHeight="1" x14ac:dyDescent="0.5">
      <c r="A10" s="170"/>
      <c r="B10" s="171"/>
      <c r="C10" s="171"/>
      <c r="D10" s="171"/>
      <c r="E10" s="161"/>
      <c r="F10" s="171"/>
      <c r="G10" s="166"/>
      <c r="H10" s="166"/>
      <c r="I10" s="166"/>
      <c r="J10" s="163"/>
      <c r="K10" s="163"/>
      <c r="L10" s="163"/>
      <c r="M10" s="166"/>
      <c r="N10" s="163"/>
      <c r="O10" s="166"/>
    </row>
    <row r="11" spans="1:16" ht="21.75" customHeight="1" x14ac:dyDescent="0.5">
      <c r="A11" s="68" t="s">
        <v>117</v>
      </c>
      <c r="B11" s="68"/>
      <c r="C11" s="68"/>
      <c r="D11" s="68"/>
      <c r="E11" s="174"/>
      <c r="F11" s="171"/>
      <c r="G11" s="231">
        <v>2000000000</v>
      </c>
      <c r="H11" s="231"/>
      <c r="I11" s="231">
        <v>1248938736</v>
      </c>
      <c r="J11" s="231"/>
      <c r="K11" s="231">
        <v>130650000</v>
      </c>
      <c r="L11" s="231"/>
      <c r="M11" s="231">
        <v>434715014</v>
      </c>
      <c r="N11" s="232"/>
      <c r="O11" s="233">
        <f>SUM(G11:M11)</f>
        <v>3814303750</v>
      </c>
    </row>
    <row r="12" spans="1:16" ht="21.75" customHeight="1" x14ac:dyDescent="0.5">
      <c r="A12" s="65" t="s">
        <v>154</v>
      </c>
      <c r="C12" s="68"/>
      <c r="D12" s="68"/>
      <c r="E12" s="44">
        <v>18</v>
      </c>
      <c r="F12" s="171"/>
      <c r="G12" s="234">
        <v>0</v>
      </c>
      <c r="H12" s="234"/>
      <c r="I12" s="234">
        <v>0</v>
      </c>
      <c r="J12" s="234"/>
      <c r="K12" s="234">
        <v>0</v>
      </c>
      <c r="L12" s="234"/>
      <c r="M12" s="234">
        <v>-300000000</v>
      </c>
      <c r="N12" s="232"/>
      <c r="O12" s="233">
        <f>SUM(G12:M12)</f>
        <v>-300000000</v>
      </c>
    </row>
    <row r="13" spans="1:16" ht="21.75" customHeight="1" x14ac:dyDescent="0.5">
      <c r="A13" s="65" t="s">
        <v>69</v>
      </c>
      <c r="B13" s="176"/>
      <c r="C13" s="176"/>
      <c r="D13" s="176"/>
      <c r="E13" s="174"/>
      <c r="F13" s="174"/>
      <c r="G13" s="235">
        <v>0</v>
      </c>
      <c r="H13" s="234"/>
      <c r="I13" s="235">
        <v>0</v>
      </c>
      <c r="J13" s="234"/>
      <c r="K13" s="235">
        <v>0</v>
      </c>
      <c r="L13" s="234"/>
      <c r="M13" s="235">
        <v>188082566</v>
      </c>
      <c r="N13" s="232"/>
      <c r="O13" s="236">
        <f>SUM(G13:M13)</f>
        <v>188082566</v>
      </c>
    </row>
    <row r="14" spans="1:16" ht="8.1" customHeight="1" x14ac:dyDescent="0.5">
      <c r="B14" s="176"/>
      <c r="C14" s="176"/>
      <c r="D14" s="176"/>
      <c r="E14" s="174"/>
      <c r="F14" s="174"/>
      <c r="G14" s="233"/>
      <c r="H14" s="233"/>
      <c r="I14" s="233"/>
      <c r="J14" s="232"/>
      <c r="K14" s="232"/>
      <c r="L14" s="232"/>
      <c r="M14" s="234"/>
      <c r="N14" s="232"/>
      <c r="O14" s="233"/>
    </row>
    <row r="15" spans="1:16" ht="21.75" customHeight="1" thickBot="1" x14ac:dyDescent="0.55000000000000004">
      <c r="A15" s="68" t="s">
        <v>170</v>
      </c>
      <c r="B15" s="161"/>
      <c r="C15" s="161"/>
      <c r="D15" s="161"/>
      <c r="E15" s="171"/>
      <c r="F15" s="171"/>
      <c r="G15" s="237">
        <f>SUM(G11:G14)</f>
        <v>2000000000</v>
      </c>
      <c r="H15" s="233"/>
      <c r="I15" s="237">
        <f>SUM(I11:I14)</f>
        <v>1248938736</v>
      </c>
      <c r="J15" s="232"/>
      <c r="K15" s="237">
        <f>SUM(K11:K14)</f>
        <v>130650000</v>
      </c>
      <c r="L15" s="232"/>
      <c r="M15" s="237">
        <f>SUM(M11:M14)</f>
        <v>322797580</v>
      </c>
      <c r="N15" s="232"/>
      <c r="O15" s="237">
        <f>SUM(O11:O14)</f>
        <v>3702386316</v>
      </c>
      <c r="P15" s="107"/>
    </row>
    <row r="16" spans="1:16" ht="21.75" customHeight="1" thickTop="1" x14ac:dyDescent="0.5">
      <c r="A16" s="68"/>
      <c r="B16" s="161"/>
      <c r="C16" s="161"/>
      <c r="D16" s="161"/>
      <c r="E16" s="171"/>
      <c r="F16" s="171"/>
      <c r="G16" s="177"/>
      <c r="H16" s="177"/>
      <c r="I16" s="177"/>
      <c r="J16" s="175"/>
      <c r="K16" s="175"/>
      <c r="L16" s="175"/>
      <c r="M16" s="177"/>
      <c r="N16" s="175"/>
      <c r="O16" s="177"/>
    </row>
    <row r="17" spans="1:16" ht="21.75" customHeight="1" x14ac:dyDescent="0.5">
      <c r="A17" s="68" t="s">
        <v>149</v>
      </c>
      <c r="B17" s="68"/>
      <c r="C17" s="68"/>
      <c r="D17" s="68"/>
      <c r="E17" s="174"/>
      <c r="F17" s="171"/>
      <c r="G17" s="178">
        <v>2000000000</v>
      </c>
      <c r="I17" s="178">
        <v>1248938736</v>
      </c>
      <c r="J17" s="107"/>
      <c r="K17" s="178">
        <v>146750000</v>
      </c>
      <c r="L17" s="107"/>
      <c r="M17" s="178">
        <v>438954153</v>
      </c>
      <c r="N17" s="175"/>
      <c r="O17" s="179">
        <f>SUM(G17:M17)</f>
        <v>3834642889</v>
      </c>
    </row>
    <row r="18" spans="1:16" ht="21.75" customHeight="1" x14ac:dyDescent="0.5">
      <c r="A18" s="65" t="s">
        <v>154</v>
      </c>
      <c r="C18" s="68"/>
      <c r="D18" s="68"/>
      <c r="E18" s="44">
        <v>18</v>
      </c>
      <c r="F18" s="171"/>
      <c r="G18" s="180">
        <v>0</v>
      </c>
      <c r="H18" s="67"/>
      <c r="I18" s="180">
        <v>0</v>
      </c>
      <c r="J18" s="67"/>
      <c r="K18" s="180">
        <v>0</v>
      </c>
      <c r="L18" s="67"/>
      <c r="M18" s="180">
        <v>-300000000</v>
      </c>
      <c r="N18" s="175"/>
      <c r="O18" s="179">
        <f>SUM(G18:M18)</f>
        <v>-300000000</v>
      </c>
    </row>
    <row r="19" spans="1:16" ht="21.75" customHeight="1" x14ac:dyDescent="0.5">
      <c r="A19" s="65" t="s">
        <v>69</v>
      </c>
      <c r="B19" s="176"/>
      <c r="C19" s="176"/>
      <c r="D19" s="176"/>
      <c r="E19" s="174"/>
      <c r="F19" s="174"/>
      <c r="G19" s="181">
        <v>0</v>
      </c>
      <c r="H19" s="67"/>
      <c r="I19" s="181">
        <v>0</v>
      </c>
      <c r="J19" s="67"/>
      <c r="K19" s="181">
        <v>0</v>
      </c>
      <c r="L19" s="67"/>
      <c r="M19" s="181">
        <f>'T7-8 (6M)'!K58</f>
        <v>249344281</v>
      </c>
      <c r="N19" s="175"/>
      <c r="O19" s="182">
        <f>SUM(G19:M19)</f>
        <v>249344281</v>
      </c>
    </row>
    <row r="20" spans="1:16" ht="8.1" customHeight="1" x14ac:dyDescent="0.5">
      <c r="B20" s="176"/>
      <c r="C20" s="176"/>
      <c r="D20" s="176"/>
      <c r="E20" s="174"/>
      <c r="F20" s="174"/>
      <c r="G20" s="179"/>
      <c r="H20" s="177"/>
      <c r="I20" s="179"/>
      <c r="J20" s="175"/>
      <c r="K20" s="183"/>
      <c r="L20" s="175"/>
      <c r="M20" s="180"/>
      <c r="N20" s="175"/>
      <c r="O20" s="179"/>
    </row>
    <row r="21" spans="1:16" ht="21.75" customHeight="1" thickBot="1" x14ac:dyDescent="0.55000000000000004">
      <c r="A21" s="68" t="s">
        <v>183</v>
      </c>
      <c r="B21" s="161"/>
      <c r="C21" s="161"/>
      <c r="D21" s="161"/>
      <c r="E21" s="171"/>
      <c r="F21" s="171"/>
      <c r="G21" s="184">
        <f>SUM(G17:G20)</f>
        <v>2000000000</v>
      </c>
      <c r="H21" s="177"/>
      <c r="I21" s="184">
        <f>SUM(I17:I20)</f>
        <v>1248938736</v>
      </c>
      <c r="J21" s="175"/>
      <c r="K21" s="184">
        <f>SUM(K17:K20)</f>
        <v>146750000</v>
      </c>
      <c r="L21" s="175"/>
      <c r="M21" s="184">
        <f>SUM(M17:M20)</f>
        <v>388298434</v>
      </c>
      <c r="N21" s="175"/>
      <c r="O21" s="184">
        <f>SUM(O17:O20)</f>
        <v>3783987170</v>
      </c>
      <c r="P21" s="107"/>
    </row>
    <row r="22" spans="1:16" ht="21.75" customHeight="1" thickTop="1" x14ac:dyDescent="0.5">
      <c r="A22" s="68"/>
      <c r="B22" s="161"/>
      <c r="C22" s="161"/>
      <c r="D22" s="161"/>
      <c r="E22" s="171"/>
      <c r="F22" s="171"/>
      <c r="G22" s="177"/>
      <c r="H22" s="177"/>
      <c r="I22" s="177"/>
      <c r="J22" s="175"/>
      <c r="K22" s="175"/>
      <c r="L22" s="175"/>
      <c r="M22" s="177"/>
      <c r="N22" s="175"/>
      <c r="O22" s="177"/>
    </row>
    <row r="23" spans="1:16" ht="30.6" customHeight="1" x14ac:dyDescent="0.5">
      <c r="A23" s="68"/>
      <c r="B23" s="161"/>
      <c r="C23" s="161"/>
      <c r="D23" s="161"/>
      <c r="E23" s="171"/>
      <c r="F23" s="171"/>
      <c r="G23" s="177"/>
      <c r="H23" s="177"/>
      <c r="I23" s="177"/>
      <c r="J23" s="175"/>
      <c r="K23" s="175"/>
      <c r="L23" s="175"/>
      <c r="M23" s="177"/>
      <c r="N23" s="175"/>
      <c r="O23" s="177"/>
    </row>
    <row r="24" spans="1:16" ht="24.75" customHeight="1" x14ac:dyDescent="0.5">
      <c r="A24" s="68"/>
      <c r="B24" s="161"/>
      <c r="C24" s="161"/>
      <c r="D24" s="161"/>
      <c r="E24" s="171"/>
      <c r="F24" s="171"/>
      <c r="G24" s="177"/>
      <c r="H24" s="177"/>
      <c r="I24" s="177"/>
      <c r="J24" s="175"/>
      <c r="K24" s="175"/>
      <c r="L24" s="175"/>
      <c r="M24" s="177"/>
      <c r="N24" s="175"/>
      <c r="O24" s="177"/>
    </row>
    <row r="25" spans="1:16" ht="8.25" customHeight="1" x14ac:dyDescent="0.5">
      <c r="A25" s="68"/>
      <c r="B25" s="161"/>
      <c r="C25" s="161"/>
      <c r="D25" s="161"/>
      <c r="E25" s="171"/>
      <c r="F25" s="171"/>
      <c r="G25" s="177"/>
      <c r="H25" s="177"/>
      <c r="I25" s="177"/>
      <c r="J25" s="175"/>
      <c r="K25" s="175"/>
      <c r="L25" s="175"/>
      <c r="M25" s="177"/>
      <c r="N25" s="175"/>
      <c r="O25" s="177"/>
    </row>
    <row r="26" spans="1:16" ht="21.95" customHeight="1" x14ac:dyDescent="0.5">
      <c r="A26" s="120" t="s">
        <v>59</v>
      </c>
      <c r="B26" s="70"/>
      <c r="C26" s="70"/>
      <c r="D26" s="70"/>
      <c r="E26" s="70"/>
      <c r="F26" s="70"/>
      <c r="G26" s="106"/>
      <c r="H26" s="106"/>
      <c r="I26" s="106"/>
      <c r="J26" s="70"/>
      <c r="K26" s="70"/>
      <c r="L26" s="70"/>
      <c r="M26" s="127"/>
      <c r="N26" s="70"/>
      <c r="O26" s="128"/>
    </row>
  </sheetData>
  <mergeCells count="3">
    <mergeCell ref="G5:O5"/>
    <mergeCell ref="G6:I6"/>
    <mergeCell ref="K6:M6"/>
  </mergeCells>
  <pageMargins left="0.8" right="0.5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9"/>
  <sheetViews>
    <sheetView tabSelected="1" topLeftCell="A88" zoomScaleNormal="100" zoomScaleSheetLayoutView="100" workbookViewId="0">
      <selection activeCell="C101" sqref="C101"/>
    </sheetView>
  </sheetViews>
  <sheetFormatPr defaultColWidth="0.5703125" defaultRowHeight="18" customHeight="1" x14ac:dyDescent="0.5"/>
  <cols>
    <col min="1" max="1" width="1.7109375" style="129" customWidth="1"/>
    <col min="2" max="2" width="1.5703125" style="129" customWidth="1"/>
    <col min="3" max="3" width="42" style="129" customWidth="1"/>
    <col min="4" max="4" width="7.140625" style="227" customWidth="1"/>
    <col min="5" max="5" width="0.5703125" style="129" customWidth="1"/>
    <col min="6" max="6" width="11.7109375" style="129" customWidth="1"/>
    <col min="7" max="7" width="0.5703125" style="129" customWidth="1"/>
    <col min="8" max="8" width="11.7109375" style="227" customWidth="1"/>
    <col min="9" max="9" width="0.5703125" style="129" customWidth="1"/>
    <col min="10" max="10" width="11.7109375" style="129" customWidth="1"/>
    <col min="11" max="11" width="0.5703125" style="129" customWidth="1"/>
    <col min="12" max="12" width="11.7109375" style="227" customWidth="1"/>
    <col min="13" max="62" width="9.42578125" style="129" customWidth="1"/>
    <col min="63" max="63" width="1.42578125" style="129" customWidth="1"/>
    <col min="64" max="64" width="52.5703125" style="129" customWidth="1"/>
    <col min="65" max="65" width="7" style="129" bestFit="1" customWidth="1"/>
    <col min="66" max="66" width="0.5703125" style="129" customWidth="1"/>
    <col min="67" max="67" width="10.5703125" style="129" customWidth="1"/>
    <col min="68" max="16384" width="0.5703125" style="129"/>
  </cols>
  <sheetData>
    <row r="1" spans="1:12" s="65" customFormat="1" ht="20.100000000000001" customHeight="1" x14ac:dyDescent="0.5">
      <c r="A1" s="185" t="s">
        <v>89</v>
      </c>
      <c r="D1" s="217"/>
      <c r="H1" s="217"/>
      <c r="L1" s="217"/>
    </row>
    <row r="2" spans="1:12" s="65" customFormat="1" ht="20.100000000000001" customHeight="1" x14ac:dyDescent="0.5">
      <c r="A2" s="185" t="s">
        <v>102</v>
      </c>
      <c r="B2" s="185"/>
      <c r="D2" s="273"/>
      <c r="H2" s="217"/>
      <c r="L2" s="217"/>
    </row>
    <row r="3" spans="1:12" s="65" customFormat="1" ht="20.100000000000001" customHeight="1" x14ac:dyDescent="0.5">
      <c r="A3" s="186" t="s">
        <v>182</v>
      </c>
      <c r="B3" s="186"/>
      <c r="C3" s="70"/>
      <c r="D3" s="274"/>
      <c r="E3" s="70"/>
      <c r="F3" s="70"/>
      <c r="G3" s="70"/>
      <c r="H3" s="218"/>
      <c r="I3" s="70"/>
      <c r="J3" s="70"/>
      <c r="K3" s="70"/>
      <c r="L3" s="218"/>
    </row>
    <row r="4" spans="1:12" ht="9.75" customHeight="1" x14ac:dyDescent="0.5">
      <c r="B4" s="187"/>
      <c r="C4" s="187"/>
      <c r="D4" s="275"/>
    </row>
    <row r="5" spans="1:12" ht="18" customHeight="1" x14ac:dyDescent="0.5">
      <c r="B5" s="187"/>
      <c r="C5" s="187"/>
      <c r="D5" s="275"/>
      <c r="F5" s="323" t="s">
        <v>44</v>
      </c>
      <c r="G5" s="323"/>
      <c r="H5" s="323"/>
      <c r="I5" s="188"/>
      <c r="J5" s="323" t="s">
        <v>57</v>
      </c>
      <c r="K5" s="323"/>
      <c r="L5" s="323"/>
    </row>
    <row r="6" spans="1:12" ht="18" customHeight="1" x14ac:dyDescent="0.5">
      <c r="B6" s="187"/>
      <c r="C6" s="187"/>
      <c r="D6" s="275"/>
      <c r="F6" s="137" t="s">
        <v>45</v>
      </c>
      <c r="H6" s="219" t="s">
        <v>45</v>
      </c>
      <c r="J6" s="137" t="s">
        <v>45</v>
      </c>
      <c r="L6" s="219" t="s">
        <v>45</v>
      </c>
    </row>
    <row r="7" spans="1:12" ht="18" customHeight="1" x14ac:dyDescent="0.5">
      <c r="B7" s="187"/>
      <c r="C7" s="187"/>
      <c r="D7" s="275"/>
      <c r="F7" s="134" t="s">
        <v>165</v>
      </c>
      <c r="G7" s="134"/>
      <c r="H7" s="32" t="s">
        <v>165</v>
      </c>
      <c r="I7" s="189"/>
      <c r="J7" s="134" t="s">
        <v>165</v>
      </c>
      <c r="K7" s="134"/>
      <c r="L7" s="32" t="s">
        <v>165</v>
      </c>
    </row>
    <row r="8" spans="1:12" ht="18" customHeight="1" x14ac:dyDescent="0.5">
      <c r="B8" s="187"/>
      <c r="C8" s="187"/>
      <c r="D8" s="275"/>
      <c r="F8" s="132" t="s">
        <v>148</v>
      </c>
      <c r="G8" s="190"/>
      <c r="H8" s="220" t="s">
        <v>122</v>
      </c>
      <c r="I8" s="145"/>
      <c r="J8" s="132" t="s">
        <v>148</v>
      </c>
      <c r="K8" s="190"/>
      <c r="L8" s="220" t="s">
        <v>122</v>
      </c>
    </row>
    <row r="9" spans="1:12" ht="18" customHeight="1" x14ac:dyDescent="0.5">
      <c r="B9" s="191"/>
      <c r="C9" s="191"/>
      <c r="D9" s="276" t="s">
        <v>1</v>
      </c>
      <c r="E9" s="188"/>
      <c r="F9" s="141" t="s">
        <v>2</v>
      </c>
      <c r="G9" s="192"/>
      <c r="H9" s="221" t="s">
        <v>2</v>
      </c>
      <c r="I9" s="188"/>
      <c r="J9" s="141" t="s">
        <v>2</v>
      </c>
      <c r="K9" s="192"/>
      <c r="L9" s="221" t="s">
        <v>2</v>
      </c>
    </row>
    <row r="10" spans="1:12" ht="3" customHeight="1" x14ac:dyDescent="0.5">
      <c r="B10" s="191"/>
      <c r="C10" s="191"/>
      <c r="D10" s="294"/>
      <c r="E10" s="188"/>
      <c r="F10" s="312"/>
      <c r="G10" s="192"/>
      <c r="H10" s="295"/>
      <c r="I10" s="188"/>
      <c r="J10" s="312"/>
      <c r="K10" s="192"/>
      <c r="L10" s="295"/>
    </row>
    <row r="11" spans="1:12" ht="18" customHeight="1" x14ac:dyDescent="0.5">
      <c r="A11" s="187" t="s">
        <v>63</v>
      </c>
      <c r="B11" s="193"/>
      <c r="D11" s="277"/>
      <c r="F11" s="157">
        <f>'T7-8 (6M)'!G23</f>
        <v>347499579</v>
      </c>
      <c r="G11" s="153"/>
      <c r="H11" s="222">
        <f>'T7-8 (6M)'!I23</f>
        <v>306149810</v>
      </c>
      <c r="I11" s="153"/>
      <c r="J11" s="157">
        <f>'T7-8 (6M)'!K23</f>
        <v>287087858</v>
      </c>
      <c r="K11" s="153"/>
      <c r="L11" s="222">
        <f>'T7-8 (6M)'!M23</f>
        <v>228758457</v>
      </c>
    </row>
    <row r="12" spans="1:12" ht="18" customHeight="1" x14ac:dyDescent="0.5">
      <c r="A12" s="193" t="s">
        <v>202</v>
      </c>
      <c r="B12" s="193"/>
      <c r="D12" s="277"/>
      <c r="F12" s="157"/>
      <c r="H12" s="222"/>
      <c r="J12" s="157"/>
      <c r="L12" s="222"/>
    </row>
    <row r="13" spans="1:12" ht="18" customHeight="1" x14ac:dyDescent="0.5">
      <c r="A13" s="193" t="s">
        <v>99</v>
      </c>
      <c r="B13" s="195"/>
      <c r="D13" s="277"/>
      <c r="F13" s="157"/>
      <c r="H13" s="222"/>
      <c r="J13" s="157"/>
      <c r="L13" s="222"/>
    </row>
    <row r="14" spans="1:12" ht="18" customHeight="1" x14ac:dyDescent="0.5">
      <c r="A14" s="193"/>
      <c r="B14" s="195" t="s">
        <v>203</v>
      </c>
      <c r="D14" s="272">
        <v>12</v>
      </c>
      <c r="F14" s="157">
        <v>0</v>
      </c>
      <c r="H14" s="222">
        <v>0</v>
      </c>
      <c r="J14" s="157">
        <v>1691486</v>
      </c>
      <c r="L14" s="222">
        <v>2199065</v>
      </c>
    </row>
    <row r="15" spans="1:12" ht="18" customHeight="1" x14ac:dyDescent="0.5">
      <c r="A15" s="129" t="s">
        <v>88</v>
      </c>
      <c r="D15" s="272">
        <v>13</v>
      </c>
      <c r="F15" s="290">
        <v>91380815</v>
      </c>
      <c r="H15" s="222">
        <v>86088575</v>
      </c>
      <c r="J15" s="290">
        <v>61694910</v>
      </c>
      <c r="L15" s="222">
        <v>57229158</v>
      </c>
    </row>
    <row r="16" spans="1:12" ht="18" customHeight="1" x14ac:dyDescent="0.5">
      <c r="A16" s="129" t="s">
        <v>112</v>
      </c>
      <c r="B16" s="193"/>
      <c r="D16" s="272">
        <v>14</v>
      </c>
      <c r="F16" s="157">
        <v>12990064</v>
      </c>
      <c r="H16" s="222">
        <v>13285835</v>
      </c>
      <c r="J16" s="157">
        <v>7546792</v>
      </c>
      <c r="L16" s="222">
        <v>7485578</v>
      </c>
    </row>
    <row r="17" spans="1:12" ht="18" customHeight="1" x14ac:dyDescent="0.5">
      <c r="A17" s="129" t="s">
        <v>172</v>
      </c>
      <c r="B17" s="193"/>
      <c r="D17" s="272">
        <v>7</v>
      </c>
      <c r="F17" s="157">
        <v>0</v>
      </c>
      <c r="H17" s="222">
        <v>-15081669</v>
      </c>
      <c r="J17" s="157">
        <v>0</v>
      </c>
      <c r="L17" s="222">
        <v>0</v>
      </c>
    </row>
    <row r="18" spans="1:12" ht="18" customHeight="1" x14ac:dyDescent="0.5">
      <c r="A18" s="193" t="s">
        <v>38</v>
      </c>
      <c r="B18" s="193"/>
      <c r="D18" s="272">
        <v>13</v>
      </c>
      <c r="E18" s="148"/>
      <c r="F18" s="157">
        <v>435029</v>
      </c>
      <c r="G18" s="148"/>
      <c r="H18" s="222">
        <v>851479</v>
      </c>
      <c r="I18" s="148"/>
      <c r="J18" s="157">
        <v>262803</v>
      </c>
      <c r="K18" s="148"/>
      <c r="L18" s="222">
        <v>360446</v>
      </c>
    </row>
    <row r="19" spans="1:12" ht="18" customHeight="1" x14ac:dyDescent="0.5">
      <c r="A19" s="193" t="s">
        <v>207</v>
      </c>
      <c r="B19" s="196"/>
      <c r="D19" s="272"/>
      <c r="E19" s="148"/>
      <c r="F19" s="157">
        <v>-2583096</v>
      </c>
      <c r="G19" s="148"/>
      <c r="H19" s="222">
        <v>10728455</v>
      </c>
      <c r="I19" s="148"/>
      <c r="J19" s="157">
        <v>-3238137</v>
      </c>
      <c r="K19" s="148"/>
      <c r="L19" s="222">
        <v>8902017</v>
      </c>
    </row>
    <row r="20" spans="1:12" ht="18" customHeight="1" x14ac:dyDescent="0.5">
      <c r="A20" s="129" t="s">
        <v>140</v>
      </c>
      <c r="B20" s="151"/>
      <c r="D20" s="272">
        <v>9</v>
      </c>
      <c r="F20" s="157">
        <v>5629901</v>
      </c>
      <c r="H20" s="222">
        <v>2195508</v>
      </c>
      <c r="J20" s="157">
        <v>6315532</v>
      </c>
      <c r="L20" s="222">
        <v>1929276</v>
      </c>
    </row>
    <row r="21" spans="1:12" ht="18" customHeight="1" x14ac:dyDescent="0.5">
      <c r="A21" s="129" t="s">
        <v>48</v>
      </c>
      <c r="D21" s="272">
        <v>9</v>
      </c>
      <c r="F21" s="157">
        <v>21526834</v>
      </c>
      <c r="H21" s="222">
        <v>16417791</v>
      </c>
      <c r="J21" s="157">
        <v>17050939</v>
      </c>
      <c r="L21" s="222">
        <v>9708252</v>
      </c>
    </row>
    <row r="22" spans="1:12" ht="18" customHeight="1" x14ac:dyDescent="0.5">
      <c r="A22" s="129" t="s">
        <v>141</v>
      </c>
      <c r="D22" s="272"/>
      <c r="F22" s="157">
        <v>-16821</v>
      </c>
      <c r="H22" s="222">
        <v>-74764</v>
      </c>
      <c r="J22" s="157">
        <v>-47847</v>
      </c>
      <c r="L22" s="222">
        <v>-74764</v>
      </c>
    </row>
    <row r="23" spans="1:12" ht="18" customHeight="1" x14ac:dyDescent="0.5">
      <c r="A23" s="129" t="s">
        <v>206</v>
      </c>
      <c r="D23" s="272"/>
      <c r="F23" s="157">
        <v>260125</v>
      </c>
      <c r="H23" s="222">
        <v>812219</v>
      </c>
      <c r="J23" s="157">
        <v>257714</v>
      </c>
      <c r="L23" s="222">
        <v>212217</v>
      </c>
    </row>
    <row r="24" spans="1:12" ht="18" customHeight="1" x14ac:dyDescent="0.5">
      <c r="A24" s="129" t="s">
        <v>205</v>
      </c>
      <c r="D24" s="272"/>
      <c r="F24" s="157">
        <v>-152360</v>
      </c>
      <c r="H24" s="222">
        <v>-55644</v>
      </c>
      <c r="J24" s="157">
        <v>0</v>
      </c>
      <c r="L24" s="222">
        <v>0</v>
      </c>
    </row>
    <row r="25" spans="1:12" ht="18" customHeight="1" x14ac:dyDescent="0.5">
      <c r="A25" s="129" t="s">
        <v>43</v>
      </c>
      <c r="D25" s="272">
        <v>16</v>
      </c>
      <c r="F25" s="157">
        <v>2492995</v>
      </c>
      <c r="H25" s="222">
        <v>2380354</v>
      </c>
      <c r="J25" s="157">
        <v>1263026</v>
      </c>
      <c r="L25" s="222">
        <v>1292209</v>
      </c>
    </row>
    <row r="26" spans="1:12" ht="18" customHeight="1" x14ac:dyDescent="0.5">
      <c r="A26" s="129" t="s">
        <v>107</v>
      </c>
      <c r="D26" s="272"/>
      <c r="F26" s="157">
        <v>0</v>
      </c>
      <c r="H26" s="222">
        <v>0</v>
      </c>
      <c r="J26" s="157">
        <v>-5092317</v>
      </c>
      <c r="L26" s="222">
        <v>-5092314</v>
      </c>
    </row>
    <row r="27" spans="1:12" ht="18" customHeight="1" x14ac:dyDescent="0.5">
      <c r="A27" s="129" t="s">
        <v>108</v>
      </c>
      <c r="D27" s="272"/>
      <c r="F27" s="157">
        <v>277200</v>
      </c>
      <c r="H27" s="222">
        <v>254520</v>
      </c>
      <c r="J27" s="157">
        <v>138600</v>
      </c>
      <c r="L27" s="222">
        <v>138600</v>
      </c>
    </row>
    <row r="28" spans="1:12" ht="18" customHeight="1" x14ac:dyDescent="0.5">
      <c r="A28" s="129" t="s">
        <v>39</v>
      </c>
      <c r="D28" s="272"/>
      <c r="F28" s="157">
        <v>-774766</v>
      </c>
      <c r="H28" s="222">
        <v>-1546063</v>
      </c>
      <c r="J28" s="157">
        <v>-4540887</v>
      </c>
      <c r="L28" s="222">
        <v>-7784517</v>
      </c>
    </row>
    <row r="29" spans="1:12" ht="18" customHeight="1" x14ac:dyDescent="0.5">
      <c r="A29" s="129" t="s">
        <v>187</v>
      </c>
      <c r="D29" s="272">
        <v>20</v>
      </c>
      <c r="F29" s="157">
        <v>0</v>
      </c>
      <c r="H29" s="222">
        <v>0</v>
      </c>
      <c r="J29" s="157">
        <v>-78274386</v>
      </c>
      <c r="L29" s="222">
        <v>0</v>
      </c>
    </row>
    <row r="30" spans="1:12" ht="18" customHeight="1" x14ac:dyDescent="0.5">
      <c r="A30" s="129" t="s">
        <v>30</v>
      </c>
      <c r="D30" s="272"/>
      <c r="F30" s="157">
        <f>-'T7-8 (6M)'!G21</f>
        <v>4613013</v>
      </c>
      <c r="H30" s="222">
        <f>-'T7-8 (6M)'!I21</f>
        <v>3559279</v>
      </c>
      <c r="J30" s="157">
        <f>-'T7-8 (6M)'!K21</f>
        <v>4327578</v>
      </c>
      <c r="L30" s="222">
        <f>-'T7-8 (6M)'!M21</f>
        <v>4503864</v>
      </c>
    </row>
    <row r="31" spans="1:12" ht="18" customHeight="1" x14ac:dyDescent="0.5">
      <c r="A31" s="129" t="s">
        <v>197</v>
      </c>
      <c r="D31" s="272"/>
      <c r="F31" s="157">
        <v>-8394054</v>
      </c>
      <c r="H31" s="222">
        <v>9755894</v>
      </c>
      <c r="J31" s="290">
        <v>-9298620.6999999993</v>
      </c>
      <c r="L31" s="222">
        <v>-10733741</v>
      </c>
    </row>
    <row r="32" spans="1:12" ht="18" customHeight="1" x14ac:dyDescent="0.5">
      <c r="A32" s="129" t="s">
        <v>210</v>
      </c>
      <c r="D32" s="272"/>
      <c r="F32" s="157">
        <v>-1814397</v>
      </c>
      <c r="H32" s="222">
        <v>0</v>
      </c>
      <c r="J32" s="157">
        <v>-1541306</v>
      </c>
      <c r="L32" s="222">
        <v>0</v>
      </c>
    </row>
    <row r="33" spans="1:12" ht="18" customHeight="1" x14ac:dyDescent="0.5">
      <c r="A33" s="129" t="s">
        <v>204</v>
      </c>
      <c r="D33" s="277"/>
      <c r="F33" s="157"/>
      <c r="H33" s="222"/>
      <c r="J33" s="157"/>
      <c r="L33" s="222"/>
    </row>
    <row r="34" spans="1:12" ht="18" customHeight="1" x14ac:dyDescent="0.5">
      <c r="A34" s="299" t="s">
        <v>211</v>
      </c>
      <c r="B34" s="296"/>
      <c r="D34" s="277"/>
      <c r="F34" s="157">
        <v>-97235904</v>
      </c>
      <c r="H34" s="222">
        <v>14371899</v>
      </c>
      <c r="J34" s="157">
        <v>-43445255</v>
      </c>
      <c r="L34" s="222">
        <v>93333</v>
      </c>
    </row>
    <row r="35" spans="1:12" ht="18" customHeight="1" x14ac:dyDescent="0.5">
      <c r="A35" s="299" t="s">
        <v>212</v>
      </c>
      <c r="B35" s="296"/>
      <c r="D35" s="277"/>
      <c r="F35" s="157">
        <v>-236735300</v>
      </c>
      <c r="H35" s="222">
        <v>-161750949</v>
      </c>
      <c r="J35" s="157">
        <v>-156711587</v>
      </c>
      <c r="L35" s="222">
        <v>-114325949</v>
      </c>
    </row>
    <row r="36" spans="1:12" ht="18" customHeight="1" x14ac:dyDescent="0.5">
      <c r="A36" s="299" t="s">
        <v>213</v>
      </c>
      <c r="B36" s="296"/>
      <c r="D36" s="277"/>
      <c r="F36" s="157">
        <v>458656</v>
      </c>
      <c r="H36" s="222">
        <v>0</v>
      </c>
      <c r="J36" s="157">
        <v>458656</v>
      </c>
      <c r="L36" s="222">
        <v>0</v>
      </c>
    </row>
    <row r="37" spans="1:12" ht="18" customHeight="1" x14ac:dyDescent="0.5">
      <c r="A37" s="299" t="s">
        <v>214</v>
      </c>
      <c r="B37" s="297"/>
      <c r="F37" s="157">
        <v>-9944972</v>
      </c>
      <c r="H37" s="222">
        <v>-944523</v>
      </c>
      <c r="J37" s="290">
        <v>731339</v>
      </c>
      <c r="L37" s="222">
        <v>68104</v>
      </c>
    </row>
    <row r="38" spans="1:12" ht="18" customHeight="1" x14ac:dyDescent="0.5">
      <c r="A38" s="299" t="s">
        <v>215</v>
      </c>
      <c r="B38" s="296"/>
      <c r="F38" s="157">
        <v>-641907</v>
      </c>
      <c r="H38" s="222">
        <v>1538785</v>
      </c>
      <c r="J38" s="157">
        <v>1840</v>
      </c>
      <c r="L38" s="222">
        <v>-28282</v>
      </c>
    </row>
    <row r="39" spans="1:12" ht="18" customHeight="1" x14ac:dyDescent="0.5">
      <c r="A39" s="299" t="s">
        <v>216</v>
      </c>
      <c r="B39" s="298"/>
      <c r="D39" s="277"/>
      <c r="F39" s="157">
        <v>38860977</v>
      </c>
      <c r="H39" s="222">
        <v>-50005360</v>
      </c>
      <c r="J39" s="157">
        <v>-351197</v>
      </c>
      <c r="L39" s="222">
        <v>-13418272</v>
      </c>
    </row>
    <row r="40" spans="1:12" ht="18" customHeight="1" x14ac:dyDescent="0.5">
      <c r="A40" s="216" t="s">
        <v>217</v>
      </c>
      <c r="B40" s="296"/>
      <c r="D40" s="277"/>
      <c r="F40" s="197">
        <v>-4390013</v>
      </c>
      <c r="H40" s="224">
        <v>4793631</v>
      </c>
      <c r="J40" s="197">
        <v>-4716228</v>
      </c>
      <c r="L40" s="224">
        <v>2350825</v>
      </c>
    </row>
    <row r="41" spans="1:12" ht="3" customHeight="1" x14ac:dyDescent="0.5">
      <c r="A41" s="193"/>
      <c r="B41" s="194"/>
      <c r="D41" s="277"/>
      <c r="F41" s="158"/>
      <c r="H41" s="223"/>
      <c r="J41" s="158"/>
      <c r="L41" s="223"/>
    </row>
    <row r="42" spans="1:12" ht="18" customHeight="1" x14ac:dyDescent="0.5">
      <c r="A42" s="193" t="s">
        <v>221</v>
      </c>
      <c r="B42" s="193"/>
      <c r="D42" s="277"/>
      <c r="E42" s="153"/>
      <c r="F42" s="157">
        <f>SUM(F11:F40)</f>
        <v>163741598</v>
      </c>
      <c r="G42" s="153"/>
      <c r="H42" s="222">
        <f>SUM(H11:H40)</f>
        <v>243725062</v>
      </c>
      <c r="I42" s="153"/>
      <c r="J42" s="157">
        <f>SUM(J11:J40)</f>
        <v>81571305.300000012</v>
      </c>
      <c r="K42" s="153"/>
      <c r="L42" s="222">
        <f>SUM(L11:L40)</f>
        <v>173773562</v>
      </c>
    </row>
    <row r="43" spans="1:12" ht="18" customHeight="1" x14ac:dyDescent="0.5">
      <c r="A43" s="194" t="s">
        <v>218</v>
      </c>
      <c r="B43" s="193"/>
      <c r="D43" s="272">
        <v>16</v>
      </c>
      <c r="E43" s="153"/>
      <c r="F43" s="157">
        <v>-1146736</v>
      </c>
      <c r="G43" s="153"/>
      <c r="H43" s="222">
        <v>-198000</v>
      </c>
      <c r="I43" s="153"/>
      <c r="J43" s="157">
        <v>-700000</v>
      </c>
      <c r="K43" s="153"/>
      <c r="L43" s="222">
        <v>0</v>
      </c>
    </row>
    <row r="44" spans="1:12" ht="18" customHeight="1" x14ac:dyDescent="0.5">
      <c r="A44" s="194" t="s">
        <v>219</v>
      </c>
      <c r="B44" s="193"/>
      <c r="D44" s="277"/>
      <c r="F44" s="157">
        <v>-4613013</v>
      </c>
      <c r="H44" s="222">
        <v>-3559279</v>
      </c>
      <c r="J44" s="157">
        <v>-4327578</v>
      </c>
      <c r="L44" s="222">
        <v>-4503864</v>
      </c>
    </row>
    <row r="45" spans="1:12" ht="18" customHeight="1" x14ac:dyDescent="0.5">
      <c r="A45" s="194" t="s">
        <v>220</v>
      </c>
      <c r="B45" s="193"/>
      <c r="D45" s="277"/>
      <c r="F45" s="157">
        <v>-41585773</v>
      </c>
      <c r="H45" s="222">
        <v>-53140325</v>
      </c>
      <c r="J45" s="157">
        <v>-23693084</v>
      </c>
      <c r="L45" s="222">
        <v>-42384760</v>
      </c>
    </row>
    <row r="46" spans="1:12" ht="18" customHeight="1" x14ac:dyDescent="0.5">
      <c r="A46" s="194" t="s">
        <v>159</v>
      </c>
      <c r="B46" s="193"/>
      <c r="D46" s="272">
        <v>7</v>
      </c>
      <c r="F46" s="197">
        <v>0</v>
      </c>
      <c r="H46" s="224">
        <v>10025711</v>
      </c>
      <c r="J46" s="197">
        <v>0</v>
      </c>
      <c r="L46" s="224">
        <v>0</v>
      </c>
    </row>
    <row r="47" spans="1:12" ht="3" customHeight="1" x14ac:dyDescent="0.5">
      <c r="A47" s="193"/>
      <c r="B47" s="193"/>
      <c r="D47" s="277"/>
      <c r="F47" s="158"/>
      <c r="H47" s="223"/>
      <c r="J47" s="158"/>
      <c r="L47" s="223"/>
    </row>
    <row r="48" spans="1:12" ht="18" customHeight="1" x14ac:dyDescent="0.5">
      <c r="A48" s="193" t="s">
        <v>103</v>
      </c>
      <c r="B48" s="193"/>
      <c r="D48" s="277"/>
      <c r="E48" s="148"/>
      <c r="F48" s="198">
        <f>SUM(F42:F46)</f>
        <v>116396076</v>
      </c>
      <c r="G48" s="148"/>
      <c r="H48" s="225">
        <f>SUM(H42:H46)</f>
        <v>196853169</v>
      </c>
      <c r="I48" s="148"/>
      <c r="J48" s="198">
        <f>SUM(J42:J46)</f>
        <v>52850643.300000012</v>
      </c>
      <c r="K48" s="148"/>
      <c r="L48" s="225">
        <f>SUM(L42:L46)</f>
        <v>126884938</v>
      </c>
    </row>
    <row r="49" spans="1:12" ht="3" customHeight="1" x14ac:dyDescent="0.5">
      <c r="A49" s="193"/>
      <c r="B49" s="193"/>
      <c r="D49" s="277"/>
      <c r="E49" s="148"/>
      <c r="F49" s="148"/>
      <c r="G49" s="148"/>
      <c r="H49" s="223"/>
      <c r="I49" s="148"/>
      <c r="J49" s="148"/>
      <c r="K49" s="148"/>
      <c r="L49" s="223"/>
    </row>
    <row r="50" spans="1:12" ht="21.95" customHeight="1" x14ac:dyDescent="0.5">
      <c r="A50" s="200" t="s">
        <v>59</v>
      </c>
      <c r="B50" s="309"/>
      <c r="C50" s="214"/>
      <c r="D50" s="310"/>
      <c r="E50" s="214"/>
      <c r="F50" s="214"/>
      <c r="G50" s="214"/>
      <c r="H50" s="308"/>
      <c r="I50" s="214"/>
      <c r="J50" s="214"/>
      <c r="K50" s="214"/>
      <c r="L50" s="308"/>
    </row>
    <row r="51" spans="1:12" ht="21" customHeight="1" x14ac:dyDescent="0.5">
      <c r="A51" s="201" t="s">
        <v>89</v>
      </c>
      <c r="B51" s="193"/>
      <c r="D51" s="277"/>
    </row>
    <row r="52" spans="1:12" ht="21" customHeight="1" x14ac:dyDescent="0.5">
      <c r="A52" s="185" t="s">
        <v>173</v>
      </c>
      <c r="B52" s="193"/>
      <c r="D52" s="277"/>
    </row>
    <row r="53" spans="1:12" ht="20.45" customHeight="1" x14ac:dyDescent="0.5">
      <c r="A53" s="186" t="s">
        <v>182</v>
      </c>
      <c r="B53" s="309"/>
      <c r="C53" s="214"/>
      <c r="D53" s="310"/>
      <c r="E53" s="214"/>
      <c r="F53" s="214"/>
      <c r="G53" s="214"/>
      <c r="H53" s="308"/>
      <c r="I53" s="214"/>
      <c r="J53" s="214"/>
      <c r="K53" s="214"/>
      <c r="L53" s="308"/>
    </row>
    <row r="54" spans="1:12" ht="18.95" customHeight="1" x14ac:dyDescent="0.5">
      <c r="A54" s="193"/>
      <c r="B54" s="193"/>
      <c r="D54" s="272"/>
      <c r="F54" s="311"/>
      <c r="H54" s="226"/>
      <c r="J54" s="311"/>
      <c r="L54" s="226"/>
    </row>
    <row r="55" spans="1:12" ht="18.95" customHeight="1" x14ac:dyDescent="0.5">
      <c r="A55" s="193"/>
      <c r="B55" s="193"/>
      <c r="D55" s="272"/>
      <c r="F55" s="323" t="s">
        <v>44</v>
      </c>
      <c r="G55" s="323"/>
      <c r="H55" s="323"/>
      <c r="I55" s="188"/>
      <c r="J55" s="323" t="s">
        <v>57</v>
      </c>
      <c r="K55" s="323"/>
      <c r="L55" s="323"/>
    </row>
    <row r="56" spans="1:12" ht="18.95" customHeight="1" x14ac:dyDescent="0.5">
      <c r="F56" s="137" t="s">
        <v>45</v>
      </c>
      <c r="H56" s="219" t="s">
        <v>45</v>
      </c>
      <c r="J56" s="137" t="s">
        <v>45</v>
      </c>
      <c r="L56" s="219" t="s">
        <v>45</v>
      </c>
    </row>
    <row r="57" spans="1:12" ht="18.95" customHeight="1" x14ac:dyDescent="0.5">
      <c r="A57" s="193"/>
      <c r="B57" s="193"/>
      <c r="D57" s="272"/>
      <c r="F57" s="134" t="s">
        <v>165</v>
      </c>
      <c r="G57" s="134"/>
      <c r="H57" s="32" t="s">
        <v>165</v>
      </c>
      <c r="I57" s="189"/>
      <c r="J57" s="134" t="s">
        <v>165</v>
      </c>
      <c r="K57" s="134"/>
      <c r="L57" s="32" t="s">
        <v>165</v>
      </c>
    </row>
    <row r="58" spans="1:12" ht="18.95" customHeight="1" x14ac:dyDescent="0.5">
      <c r="A58" s="193"/>
      <c r="B58" s="193"/>
      <c r="E58" s="188"/>
      <c r="F58" s="132" t="s">
        <v>148</v>
      </c>
      <c r="G58" s="190"/>
      <c r="H58" s="220" t="s">
        <v>122</v>
      </c>
      <c r="I58" s="145"/>
      <c r="J58" s="132" t="s">
        <v>148</v>
      </c>
      <c r="K58" s="190"/>
      <c r="L58" s="220" t="s">
        <v>122</v>
      </c>
    </row>
    <row r="59" spans="1:12" ht="18.95" customHeight="1" x14ac:dyDescent="0.5">
      <c r="B59" s="187"/>
      <c r="D59" s="276" t="s">
        <v>1</v>
      </c>
      <c r="F59" s="141" t="s">
        <v>2</v>
      </c>
      <c r="G59" s="192"/>
      <c r="H59" s="221" t="s">
        <v>2</v>
      </c>
      <c r="J59" s="141" t="s">
        <v>2</v>
      </c>
      <c r="K59" s="192"/>
      <c r="L59" s="221" t="s">
        <v>2</v>
      </c>
    </row>
    <row r="60" spans="1:12" ht="10.35" customHeight="1" x14ac:dyDescent="0.5">
      <c r="B60" s="187"/>
      <c r="D60" s="294"/>
      <c r="F60" s="312"/>
      <c r="G60" s="192"/>
      <c r="H60" s="295"/>
      <c r="J60" s="312"/>
      <c r="K60" s="192"/>
      <c r="L60" s="295"/>
    </row>
    <row r="61" spans="1:12" ht="18.95" customHeight="1" x14ac:dyDescent="0.5">
      <c r="A61" s="187" t="s">
        <v>40</v>
      </c>
      <c r="B61" s="187"/>
      <c r="D61" s="278"/>
      <c r="F61" s="202"/>
      <c r="G61" s="192"/>
      <c r="H61" s="220"/>
      <c r="J61" s="202"/>
      <c r="K61" s="192"/>
      <c r="L61" s="220"/>
    </row>
    <row r="62" spans="1:12" ht="18.95" customHeight="1" x14ac:dyDescent="0.5">
      <c r="A62" s="129" t="s">
        <v>41</v>
      </c>
      <c r="D62" s="271"/>
      <c r="F62" s="291">
        <v>-164484272</v>
      </c>
      <c r="H62" s="226">
        <v>-80328319</v>
      </c>
      <c r="J62" s="291">
        <v>-134495675</v>
      </c>
      <c r="L62" s="226">
        <v>-65088133</v>
      </c>
    </row>
    <row r="63" spans="1:12" ht="18.95" customHeight="1" x14ac:dyDescent="0.5">
      <c r="A63" s="129" t="s">
        <v>83</v>
      </c>
      <c r="D63" s="271"/>
      <c r="F63" s="203">
        <v>16823</v>
      </c>
      <c r="H63" s="226">
        <v>74766</v>
      </c>
      <c r="J63" s="203">
        <v>1004793</v>
      </c>
      <c r="L63" s="226">
        <v>74766</v>
      </c>
    </row>
    <row r="64" spans="1:12" ht="18.95" customHeight="1" x14ac:dyDescent="0.5">
      <c r="A64" s="129" t="s">
        <v>124</v>
      </c>
      <c r="D64" s="271"/>
      <c r="F64" s="203">
        <v>0</v>
      </c>
      <c r="H64" s="226">
        <v>-420000</v>
      </c>
      <c r="J64" s="203">
        <v>0</v>
      </c>
      <c r="L64" s="226">
        <v>0</v>
      </c>
    </row>
    <row r="65" spans="1:12" ht="18.95" customHeight="1" x14ac:dyDescent="0.5">
      <c r="A65" s="149" t="s">
        <v>49</v>
      </c>
      <c r="D65" s="271"/>
      <c r="F65" s="203">
        <v>-418400</v>
      </c>
      <c r="H65" s="226">
        <v>-2251531</v>
      </c>
      <c r="J65" s="203">
        <v>-287900</v>
      </c>
      <c r="L65" s="226">
        <v>-2072229</v>
      </c>
    </row>
    <row r="66" spans="1:12" ht="18.95" customHeight="1" x14ac:dyDescent="0.5">
      <c r="A66" s="293" t="s">
        <v>118</v>
      </c>
      <c r="B66" s="284"/>
      <c r="D66" s="271"/>
      <c r="E66" s="227"/>
      <c r="F66" s="203">
        <v>0</v>
      </c>
      <c r="H66" s="226">
        <v>0</v>
      </c>
      <c r="J66" s="283"/>
      <c r="L66" s="226">
        <v>-2987000</v>
      </c>
    </row>
    <row r="67" spans="1:12" ht="18.95" customHeight="1" x14ac:dyDescent="0.5">
      <c r="A67" s="293" t="s">
        <v>188</v>
      </c>
      <c r="B67" s="284"/>
      <c r="D67" s="271"/>
      <c r="E67" s="227"/>
      <c r="F67" s="203">
        <v>0</v>
      </c>
      <c r="H67" s="226">
        <v>0</v>
      </c>
      <c r="J67" s="203">
        <v>6606027</v>
      </c>
      <c r="L67" s="226">
        <v>0</v>
      </c>
    </row>
    <row r="68" spans="1:12" ht="18.95" customHeight="1" x14ac:dyDescent="0.5">
      <c r="A68" s="293" t="s">
        <v>46</v>
      </c>
      <c r="B68" s="284"/>
      <c r="D68" s="271"/>
      <c r="E68" s="227"/>
      <c r="F68" s="203">
        <v>0</v>
      </c>
      <c r="H68" s="226">
        <v>0</v>
      </c>
      <c r="J68" s="283">
        <v>0</v>
      </c>
      <c r="L68" s="226">
        <v>-31968000</v>
      </c>
    </row>
    <row r="69" spans="1:12" ht="18.95" customHeight="1" x14ac:dyDescent="0.5">
      <c r="A69" s="149" t="s">
        <v>192</v>
      </c>
      <c r="B69" s="284"/>
      <c r="D69" s="271"/>
      <c r="E69" s="227"/>
      <c r="F69" s="203">
        <v>0</v>
      </c>
      <c r="H69" s="226">
        <v>0</v>
      </c>
      <c r="J69" s="292">
        <v>42990853</v>
      </c>
      <c r="L69" s="223">
        <v>284305509</v>
      </c>
    </row>
    <row r="70" spans="1:12" ht="18.95" customHeight="1" x14ac:dyDescent="0.5">
      <c r="A70" s="191" t="s">
        <v>174</v>
      </c>
      <c r="B70" s="191"/>
      <c r="D70" s="271"/>
      <c r="E70" s="227"/>
      <c r="F70" s="203"/>
      <c r="H70" s="226"/>
      <c r="J70" s="158"/>
      <c r="L70" s="223"/>
    </row>
    <row r="71" spans="1:12" ht="18.95" customHeight="1" x14ac:dyDescent="0.5">
      <c r="A71" s="191"/>
      <c r="B71" s="191" t="s">
        <v>126</v>
      </c>
      <c r="D71" s="271"/>
      <c r="F71" s="203">
        <v>613383132</v>
      </c>
      <c r="H71" s="226">
        <v>400000000</v>
      </c>
      <c r="J71" s="158">
        <v>613383132</v>
      </c>
      <c r="L71" s="223">
        <v>400000000</v>
      </c>
    </row>
    <row r="72" spans="1:12" ht="18.95" customHeight="1" x14ac:dyDescent="0.5">
      <c r="A72" s="129" t="s">
        <v>175</v>
      </c>
      <c r="D72" s="271"/>
      <c r="F72" s="203"/>
      <c r="H72" s="226"/>
      <c r="J72" s="203"/>
      <c r="L72" s="226"/>
    </row>
    <row r="73" spans="1:12" ht="18.95" customHeight="1" x14ac:dyDescent="0.5">
      <c r="B73" s="129" t="s">
        <v>126</v>
      </c>
      <c r="D73" s="271"/>
      <c r="F73" s="203">
        <v>-400000000</v>
      </c>
      <c r="H73" s="226">
        <v>-400000000</v>
      </c>
      <c r="J73" s="158">
        <v>-400000000</v>
      </c>
      <c r="L73" s="226">
        <v>-400000000</v>
      </c>
    </row>
    <row r="74" spans="1:12" ht="18.95" customHeight="1" x14ac:dyDescent="0.5">
      <c r="A74" s="129" t="s">
        <v>74</v>
      </c>
      <c r="D74" s="271"/>
      <c r="F74" s="203">
        <v>-5000</v>
      </c>
      <c r="H74" s="226">
        <v>0</v>
      </c>
      <c r="J74" s="203">
        <v>-5000</v>
      </c>
      <c r="L74" s="226">
        <v>0</v>
      </c>
    </row>
    <row r="75" spans="1:12" ht="18.95" customHeight="1" x14ac:dyDescent="0.5">
      <c r="A75" s="193" t="s">
        <v>198</v>
      </c>
      <c r="B75" s="193"/>
      <c r="D75" s="271">
        <v>11</v>
      </c>
      <c r="F75" s="203">
        <v>0</v>
      </c>
      <c r="G75" s="192"/>
      <c r="H75" s="226">
        <v>0</v>
      </c>
      <c r="J75" s="158">
        <v>-41715438</v>
      </c>
      <c r="K75" s="192"/>
      <c r="L75" s="223">
        <v>-52654340</v>
      </c>
    </row>
    <row r="76" spans="1:12" ht="18.95" customHeight="1" x14ac:dyDescent="0.5">
      <c r="A76" s="193" t="s">
        <v>199</v>
      </c>
      <c r="B76" s="193"/>
      <c r="D76" s="271">
        <v>11</v>
      </c>
      <c r="F76" s="203">
        <v>-18217200</v>
      </c>
      <c r="G76" s="192"/>
      <c r="H76" s="226"/>
      <c r="J76" s="158">
        <v>-18217200</v>
      </c>
      <c r="K76" s="192"/>
      <c r="L76" s="223">
        <v>0</v>
      </c>
    </row>
    <row r="77" spans="1:12" ht="18.95" customHeight="1" x14ac:dyDescent="0.5">
      <c r="A77" s="193" t="s">
        <v>109</v>
      </c>
      <c r="B77" s="193"/>
      <c r="D77" s="278"/>
      <c r="F77" s="158">
        <v>-254100</v>
      </c>
      <c r="G77" s="192"/>
      <c r="H77" s="223">
        <v>-215880</v>
      </c>
      <c r="J77" s="158">
        <v>-138600</v>
      </c>
      <c r="K77" s="192"/>
      <c r="L77" s="223">
        <v>-138600</v>
      </c>
    </row>
    <row r="78" spans="1:12" ht="18.95" customHeight="1" x14ac:dyDescent="0.5">
      <c r="A78" s="129" t="s">
        <v>104</v>
      </c>
      <c r="D78" s="271"/>
      <c r="F78" s="203">
        <v>0</v>
      </c>
      <c r="G78" s="204"/>
      <c r="H78" s="226">
        <v>0</v>
      </c>
      <c r="I78" s="204"/>
      <c r="J78" s="203">
        <v>4977266</v>
      </c>
      <c r="K78" s="204"/>
      <c r="L78" s="226">
        <v>4536456</v>
      </c>
    </row>
    <row r="79" spans="1:12" ht="18.95" customHeight="1" x14ac:dyDescent="0.5">
      <c r="A79" s="129" t="s">
        <v>39</v>
      </c>
      <c r="D79" s="271"/>
      <c r="F79" s="203">
        <v>635615</v>
      </c>
      <c r="G79" s="204"/>
      <c r="H79" s="226">
        <v>3349173</v>
      </c>
      <c r="I79" s="204"/>
      <c r="J79" s="203">
        <v>4764432</v>
      </c>
      <c r="K79" s="204"/>
      <c r="L79" s="226">
        <v>8830705</v>
      </c>
    </row>
    <row r="80" spans="1:12" ht="18.95" customHeight="1" x14ac:dyDescent="0.5">
      <c r="A80" s="129" t="s">
        <v>187</v>
      </c>
      <c r="D80" s="271">
        <v>20</v>
      </c>
      <c r="F80" s="203">
        <v>0</v>
      </c>
      <c r="G80" s="204"/>
      <c r="H80" s="226">
        <v>0</v>
      </c>
      <c r="I80" s="204"/>
      <c r="J80" s="203">
        <v>78274386</v>
      </c>
      <c r="K80" s="204"/>
      <c r="L80" s="226">
        <v>0</v>
      </c>
    </row>
    <row r="81" spans="1:12" ht="18.95" customHeight="1" x14ac:dyDescent="0.5">
      <c r="A81" s="129" t="s">
        <v>159</v>
      </c>
      <c r="D81" s="272">
        <v>7</v>
      </c>
      <c r="F81" s="198">
        <v>0</v>
      </c>
      <c r="H81" s="225">
        <v>260447001</v>
      </c>
      <c r="J81" s="205">
        <v>0</v>
      </c>
      <c r="L81" s="230">
        <v>0</v>
      </c>
    </row>
    <row r="82" spans="1:12" ht="6" customHeight="1" x14ac:dyDescent="0.5">
      <c r="A82" s="193"/>
      <c r="B82" s="193"/>
      <c r="D82" s="279"/>
      <c r="F82" s="207"/>
      <c r="J82" s="207"/>
    </row>
    <row r="83" spans="1:12" ht="18.95" customHeight="1" x14ac:dyDescent="0.5">
      <c r="A83" s="206" t="s">
        <v>191</v>
      </c>
      <c r="B83" s="206"/>
      <c r="D83" s="277"/>
      <c r="F83" s="198">
        <f>SUM(F62:F81)</f>
        <v>30656598</v>
      </c>
      <c r="H83" s="225">
        <f>SUM(H62:H81)</f>
        <v>180655210</v>
      </c>
      <c r="J83" s="198">
        <f>SUM(J62:J81)</f>
        <v>157141076</v>
      </c>
      <c r="L83" s="225">
        <f>SUM(L62:L81)</f>
        <v>142839134</v>
      </c>
    </row>
    <row r="84" spans="1:12" ht="18.95" customHeight="1" x14ac:dyDescent="0.5">
      <c r="A84" s="193"/>
      <c r="B84" s="193"/>
      <c r="D84" s="272"/>
      <c r="F84" s="148"/>
      <c r="J84" s="148"/>
    </row>
    <row r="85" spans="1:12" ht="18.95" customHeight="1" x14ac:dyDescent="0.5">
      <c r="A85" s="209"/>
      <c r="B85" s="194"/>
      <c r="D85" s="280"/>
      <c r="F85" s="148"/>
      <c r="G85" s="204"/>
      <c r="H85" s="223"/>
      <c r="I85" s="204"/>
      <c r="J85" s="148"/>
      <c r="K85" s="204"/>
      <c r="L85" s="223"/>
    </row>
    <row r="86" spans="1:12" ht="18.95" customHeight="1" x14ac:dyDescent="0.5">
      <c r="A86" s="209"/>
      <c r="B86" s="194"/>
      <c r="D86" s="280"/>
      <c r="F86" s="148"/>
      <c r="G86" s="204"/>
      <c r="H86" s="223"/>
      <c r="I86" s="204"/>
      <c r="J86" s="148"/>
      <c r="K86" s="204"/>
      <c r="L86" s="223"/>
    </row>
    <row r="87" spans="1:12" ht="18.95" customHeight="1" x14ac:dyDescent="0.5">
      <c r="A87" s="209"/>
      <c r="B87" s="194"/>
      <c r="D87" s="280"/>
      <c r="F87" s="148"/>
      <c r="G87" s="204"/>
      <c r="H87" s="223"/>
      <c r="I87" s="204"/>
      <c r="J87" s="148"/>
      <c r="K87" s="204"/>
      <c r="L87" s="223"/>
    </row>
    <row r="88" spans="1:12" ht="18.95" customHeight="1" x14ac:dyDescent="0.5">
      <c r="A88" s="209"/>
      <c r="B88" s="194"/>
      <c r="D88" s="280"/>
      <c r="F88" s="148"/>
      <c r="G88" s="204"/>
      <c r="H88" s="223"/>
      <c r="I88" s="204"/>
      <c r="J88" s="148"/>
      <c r="K88" s="204"/>
      <c r="L88" s="223"/>
    </row>
    <row r="89" spans="1:12" ht="18.95" customHeight="1" x14ac:dyDescent="0.5">
      <c r="A89" s="209"/>
      <c r="B89" s="194"/>
      <c r="D89" s="280"/>
      <c r="F89" s="148"/>
      <c r="G89" s="204"/>
      <c r="H89" s="223"/>
      <c r="I89" s="204"/>
      <c r="J89" s="148"/>
      <c r="K89" s="204"/>
      <c r="L89" s="223"/>
    </row>
    <row r="90" spans="1:12" ht="18.95" customHeight="1" x14ac:dyDescent="0.5">
      <c r="A90" s="209"/>
      <c r="B90" s="194"/>
      <c r="D90" s="280"/>
      <c r="F90" s="148"/>
      <c r="G90" s="204"/>
      <c r="H90" s="223"/>
      <c r="I90" s="204"/>
      <c r="J90" s="148"/>
      <c r="K90" s="204"/>
      <c r="L90" s="223"/>
    </row>
    <row r="91" spans="1:12" ht="18.95" customHeight="1" x14ac:dyDescent="0.5">
      <c r="A91" s="209"/>
      <c r="B91" s="194"/>
      <c r="D91" s="280"/>
      <c r="F91" s="148"/>
      <c r="G91" s="204"/>
      <c r="H91" s="223"/>
      <c r="I91" s="204"/>
      <c r="J91" s="148"/>
      <c r="K91" s="204"/>
      <c r="L91" s="223"/>
    </row>
    <row r="92" spans="1:12" ht="18.95" customHeight="1" x14ac:dyDescent="0.5">
      <c r="A92" s="209"/>
      <c r="B92" s="194"/>
      <c r="D92" s="280"/>
      <c r="F92" s="148"/>
      <c r="G92" s="204"/>
      <c r="H92" s="223"/>
      <c r="I92" s="204"/>
      <c r="J92" s="148"/>
      <c r="K92" s="204"/>
      <c r="L92" s="223"/>
    </row>
    <row r="93" spans="1:12" ht="18.95" customHeight="1" x14ac:dyDescent="0.5">
      <c r="A93" s="209"/>
      <c r="B93" s="194"/>
      <c r="D93" s="280"/>
      <c r="F93" s="148"/>
      <c r="G93" s="204"/>
      <c r="H93" s="223"/>
      <c r="I93" s="204"/>
      <c r="J93" s="148"/>
      <c r="K93" s="204"/>
      <c r="L93" s="223"/>
    </row>
    <row r="94" spans="1:12" ht="21" customHeight="1" x14ac:dyDescent="0.5">
      <c r="A94" s="209"/>
      <c r="B94" s="194"/>
      <c r="D94" s="280"/>
      <c r="F94" s="148"/>
      <c r="G94" s="204"/>
      <c r="H94" s="223"/>
      <c r="I94" s="204"/>
      <c r="J94" s="148"/>
      <c r="K94" s="204"/>
      <c r="L94" s="223"/>
    </row>
    <row r="95" spans="1:12" ht="21.95" customHeight="1" x14ac:dyDescent="0.5">
      <c r="A95" s="212" t="s">
        <v>59</v>
      </c>
      <c r="B95" s="213"/>
      <c r="C95" s="214"/>
      <c r="D95" s="282"/>
      <c r="E95" s="214"/>
      <c r="F95" s="199"/>
      <c r="G95" s="215"/>
      <c r="H95" s="225"/>
      <c r="I95" s="215"/>
      <c r="J95" s="199"/>
      <c r="K95" s="215"/>
      <c r="L95" s="225"/>
    </row>
    <row r="96" spans="1:12" ht="21.75" customHeight="1" x14ac:dyDescent="0.5">
      <c r="A96" s="201" t="s">
        <v>89</v>
      </c>
      <c r="B96" s="193"/>
      <c r="D96" s="277"/>
    </row>
    <row r="97" spans="1:12" ht="21.75" customHeight="1" x14ac:dyDescent="0.5">
      <c r="A97" s="185" t="s">
        <v>173</v>
      </c>
      <c r="B97" s="193"/>
      <c r="D97" s="277"/>
    </row>
    <row r="98" spans="1:12" ht="21.75" customHeight="1" x14ac:dyDescent="0.5">
      <c r="A98" s="186" t="s">
        <v>182</v>
      </c>
      <c r="B98" s="309"/>
      <c r="C98" s="214"/>
      <c r="D98" s="310"/>
      <c r="E98" s="214"/>
      <c r="F98" s="214"/>
      <c r="G98" s="214"/>
      <c r="H98" s="308"/>
      <c r="I98" s="214"/>
      <c r="J98" s="214"/>
      <c r="K98" s="214"/>
      <c r="L98" s="308"/>
    </row>
    <row r="99" spans="1:12" ht="21.75" customHeight="1" x14ac:dyDescent="0.5">
      <c r="A99" s="193"/>
      <c r="B99" s="193"/>
      <c r="D99" s="272"/>
      <c r="F99" s="311"/>
      <c r="H99" s="226"/>
      <c r="J99" s="311"/>
      <c r="L99" s="226"/>
    </row>
    <row r="100" spans="1:12" ht="21.75" customHeight="1" x14ac:dyDescent="0.5">
      <c r="A100" s="193"/>
      <c r="B100" s="193"/>
      <c r="D100" s="272"/>
      <c r="F100" s="323" t="s">
        <v>44</v>
      </c>
      <c r="G100" s="323"/>
      <c r="H100" s="323"/>
      <c r="I100" s="188"/>
      <c r="J100" s="323" t="s">
        <v>57</v>
      </c>
      <c r="K100" s="323"/>
      <c r="L100" s="323"/>
    </row>
    <row r="101" spans="1:12" ht="21.75" customHeight="1" x14ac:dyDescent="0.5">
      <c r="F101" s="137" t="s">
        <v>45</v>
      </c>
      <c r="H101" s="219" t="s">
        <v>45</v>
      </c>
      <c r="J101" s="137" t="s">
        <v>45</v>
      </c>
      <c r="L101" s="219" t="s">
        <v>45</v>
      </c>
    </row>
    <row r="102" spans="1:12" ht="21.75" customHeight="1" x14ac:dyDescent="0.5">
      <c r="A102" s="193"/>
      <c r="B102" s="193"/>
      <c r="D102" s="272"/>
      <c r="F102" s="134" t="s">
        <v>165</v>
      </c>
      <c r="G102" s="134"/>
      <c r="H102" s="32" t="s">
        <v>165</v>
      </c>
      <c r="I102" s="189"/>
      <c r="J102" s="134" t="s">
        <v>165</v>
      </c>
      <c r="K102" s="134"/>
      <c r="L102" s="32" t="s">
        <v>165</v>
      </c>
    </row>
    <row r="103" spans="1:12" ht="21.75" customHeight="1" x14ac:dyDescent="0.5">
      <c r="A103" s="193"/>
      <c r="B103" s="193"/>
      <c r="E103" s="188"/>
      <c r="F103" s="132" t="s">
        <v>148</v>
      </c>
      <c r="G103" s="190"/>
      <c r="H103" s="220" t="s">
        <v>122</v>
      </c>
      <c r="I103" s="145"/>
      <c r="J103" s="132" t="s">
        <v>148</v>
      </c>
      <c r="K103" s="190"/>
      <c r="L103" s="220" t="s">
        <v>122</v>
      </c>
    </row>
    <row r="104" spans="1:12" ht="21.75" customHeight="1" x14ac:dyDescent="0.5">
      <c r="B104" s="187"/>
      <c r="D104" s="276" t="s">
        <v>1</v>
      </c>
      <c r="F104" s="141" t="s">
        <v>2</v>
      </c>
      <c r="G104" s="192"/>
      <c r="H104" s="221" t="s">
        <v>2</v>
      </c>
      <c r="J104" s="141" t="s">
        <v>2</v>
      </c>
      <c r="K104" s="192"/>
      <c r="L104" s="221" t="s">
        <v>2</v>
      </c>
    </row>
    <row r="105" spans="1:12" ht="9.6" customHeight="1" x14ac:dyDescent="0.5">
      <c r="A105" s="193"/>
      <c r="B105" s="193"/>
      <c r="D105" s="277"/>
      <c r="F105" s="158"/>
      <c r="G105" s="204"/>
      <c r="H105" s="223"/>
      <c r="I105" s="204"/>
      <c r="J105" s="158"/>
      <c r="K105" s="204"/>
      <c r="L105" s="223"/>
    </row>
    <row r="106" spans="1:12" ht="21.75" customHeight="1" x14ac:dyDescent="0.5">
      <c r="A106" s="208" t="s">
        <v>42</v>
      </c>
      <c r="B106" s="191"/>
      <c r="F106" s="158"/>
      <c r="H106" s="223"/>
      <c r="J106" s="158"/>
      <c r="L106" s="223"/>
    </row>
    <row r="107" spans="1:12" ht="21.75" customHeight="1" x14ac:dyDescent="0.5">
      <c r="A107" s="191" t="s">
        <v>176</v>
      </c>
      <c r="B107" s="191"/>
      <c r="F107" s="158">
        <v>0</v>
      </c>
      <c r="H107" s="223">
        <v>70000000</v>
      </c>
      <c r="J107" s="158">
        <v>0</v>
      </c>
      <c r="L107" s="223">
        <v>70000000</v>
      </c>
    </row>
    <row r="108" spans="1:12" ht="21.75" customHeight="1" x14ac:dyDescent="0.5">
      <c r="A108" s="191" t="s">
        <v>177</v>
      </c>
      <c r="B108" s="191"/>
      <c r="F108" s="158">
        <v>0</v>
      </c>
      <c r="H108" s="223">
        <v>-70000000</v>
      </c>
      <c r="J108" s="158">
        <v>0</v>
      </c>
      <c r="L108" s="223">
        <v>-70000000</v>
      </c>
    </row>
    <row r="109" spans="1:12" ht="21.75" customHeight="1" x14ac:dyDescent="0.5">
      <c r="A109" s="129" t="s">
        <v>142</v>
      </c>
      <c r="B109" s="193"/>
      <c r="D109" s="272"/>
      <c r="F109" s="158">
        <v>-6292778</v>
      </c>
      <c r="H109" s="223">
        <v>-3799269</v>
      </c>
      <c r="J109" s="158">
        <v>-805457</v>
      </c>
      <c r="L109" s="223">
        <v>-182228</v>
      </c>
    </row>
    <row r="110" spans="1:12" ht="21.75" customHeight="1" x14ac:dyDescent="0.5">
      <c r="A110" s="129" t="s">
        <v>178</v>
      </c>
      <c r="B110" s="193"/>
      <c r="D110" s="150">
        <v>18</v>
      </c>
      <c r="F110" s="158">
        <v>-300000000</v>
      </c>
      <c r="H110" s="223">
        <v>-300000000</v>
      </c>
      <c r="J110" s="158">
        <v>-300000000</v>
      </c>
      <c r="L110" s="223">
        <v>-300000000</v>
      </c>
    </row>
    <row r="111" spans="1:12" ht="21.75" customHeight="1" x14ac:dyDescent="0.5">
      <c r="A111" s="129" t="s">
        <v>163</v>
      </c>
      <c r="B111" s="193"/>
      <c r="D111" s="272"/>
      <c r="F111" s="158">
        <v>3674387</v>
      </c>
      <c r="H111" s="223">
        <v>11305800</v>
      </c>
      <c r="J111" s="158">
        <v>0</v>
      </c>
      <c r="L111" s="223">
        <v>0</v>
      </c>
    </row>
    <row r="112" spans="1:12" ht="21.75" customHeight="1" x14ac:dyDescent="0.5">
      <c r="A112" s="129" t="s">
        <v>159</v>
      </c>
      <c r="B112" s="193"/>
      <c r="D112" s="272">
        <v>7</v>
      </c>
      <c r="F112" s="198">
        <v>0</v>
      </c>
      <c r="H112" s="225">
        <v>692280</v>
      </c>
      <c r="J112" s="205">
        <v>0</v>
      </c>
      <c r="L112" s="230">
        <v>0</v>
      </c>
    </row>
    <row r="113" spans="1:12" ht="6" customHeight="1" x14ac:dyDescent="0.5">
      <c r="A113" s="193"/>
      <c r="B113" s="193"/>
      <c r="D113" s="277"/>
      <c r="F113" s="207"/>
      <c r="J113" s="207"/>
    </row>
    <row r="114" spans="1:12" ht="21.75" customHeight="1" x14ac:dyDescent="0.5">
      <c r="A114" s="193" t="s">
        <v>179</v>
      </c>
      <c r="B114" s="193"/>
      <c r="D114" s="277"/>
      <c r="F114" s="198">
        <f>SUM(F107:F113)</f>
        <v>-302618391</v>
      </c>
      <c r="H114" s="225">
        <f>SUM(H107:H113)</f>
        <v>-291801189</v>
      </c>
      <c r="J114" s="198">
        <f>SUM(J107:J113)</f>
        <v>-300805457</v>
      </c>
      <c r="L114" s="225">
        <f>SUM(L107:L113)</f>
        <v>-300182228</v>
      </c>
    </row>
    <row r="115" spans="1:12" ht="21.75" customHeight="1" x14ac:dyDescent="0.5">
      <c r="A115" s="193"/>
      <c r="B115" s="193"/>
      <c r="D115" s="277"/>
      <c r="F115" s="207"/>
      <c r="J115" s="207"/>
    </row>
    <row r="116" spans="1:12" ht="21.75" customHeight="1" x14ac:dyDescent="0.5">
      <c r="A116" s="209" t="s">
        <v>180</v>
      </c>
      <c r="B116" s="194"/>
      <c r="D116" s="280"/>
      <c r="F116" s="158">
        <f>+SUM(F114,F83,F48)</f>
        <v>-155565717</v>
      </c>
      <c r="G116" s="204"/>
      <c r="H116" s="223">
        <f>+SUM(H114,H83,H48)</f>
        <v>85707190</v>
      </c>
      <c r="I116" s="204"/>
      <c r="J116" s="292">
        <f>+SUM(J114,J83,J48)</f>
        <v>-90813737.699999988</v>
      </c>
      <c r="K116" s="204"/>
      <c r="L116" s="223">
        <f>+SUM(L114,L83,L48)</f>
        <v>-30458156</v>
      </c>
    </row>
    <row r="117" spans="1:12" ht="21.75" customHeight="1" x14ac:dyDescent="0.5">
      <c r="A117" s="194" t="s">
        <v>71</v>
      </c>
      <c r="B117" s="194"/>
      <c r="D117" s="281"/>
      <c r="F117" s="158">
        <f>'T2-4'!I15</f>
        <v>774464411</v>
      </c>
      <c r="G117" s="204"/>
      <c r="H117" s="223">
        <v>613654534</v>
      </c>
      <c r="I117" s="204"/>
      <c r="J117" s="292">
        <f>'T2-4'!M15</f>
        <v>357869139</v>
      </c>
      <c r="K117" s="204"/>
      <c r="L117" s="223">
        <v>415523283</v>
      </c>
    </row>
    <row r="118" spans="1:12" ht="21.75" customHeight="1" x14ac:dyDescent="0.5">
      <c r="A118" s="129" t="s">
        <v>181</v>
      </c>
      <c r="B118" s="194"/>
      <c r="D118" s="281"/>
      <c r="F118" s="158">
        <v>4279448</v>
      </c>
      <c r="G118" s="204"/>
      <c r="H118" s="223">
        <v>1462514</v>
      </c>
      <c r="I118" s="204"/>
      <c r="J118" s="292">
        <v>3059370</v>
      </c>
      <c r="K118" s="204"/>
      <c r="L118" s="223">
        <v>1030493</v>
      </c>
    </row>
    <row r="119" spans="1:12" ht="6" customHeight="1" x14ac:dyDescent="0.5">
      <c r="A119" s="193"/>
      <c r="B119" s="193"/>
      <c r="D119" s="272"/>
      <c r="F119" s="210"/>
      <c r="G119" s="204"/>
      <c r="H119" s="228"/>
      <c r="I119" s="204"/>
      <c r="J119" s="210"/>
      <c r="K119" s="204"/>
      <c r="L119" s="228"/>
    </row>
    <row r="120" spans="1:12" ht="21.75" customHeight="1" thickBot="1" x14ac:dyDescent="0.55000000000000004">
      <c r="A120" s="209" t="s">
        <v>72</v>
      </c>
      <c r="B120" s="194"/>
      <c r="D120" s="280"/>
      <c r="F120" s="211">
        <f>SUM(F116:F119)</f>
        <v>623178142</v>
      </c>
      <c r="G120" s="204"/>
      <c r="H120" s="229">
        <f>SUM(H116:H119)</f>
        <v>700824238</v>
      </c>
      <c r="I120" s="204"/>
      <c r="J120" s="211">
        <f>SUM(J116:J119)</f>
        <v>270114771.30000001</v>
      </c>
      <c r="K120" s="204"/>
      <c r="L120" s="229">
        <f>SUM(L116:L119)</f>
        <v>386095620</v>
      </c>
    </row>
    <row r="121" spans="1:12" ht="18.95" customHeight="1" thickTop="1" x14ac:dyDescent="0.5">
      <c r="A121" s="209"/>
      <c r="B121" s="194"/>
      <c r="D121" s="280"/>
      <c r="F121" s="286"/>
      <c r="G121" s="204"/>
      <c r="H121" s="287"/>
      <c r="I121" s="204"/>
      <c r="J121" s="286"/>
      <c r="K121" s="204"/>
      <c r="L121" s="287"/>
    </row>
    <row r="122" spans="1:12" ht="21.75" customHeight="1" x14ac:dyDescent="0.5">
      <c r="A122" s="209" t="s">
        <v>143</v>
      </c>
      <c r="B122" s="194"/>
      <c r="D122" s="280"/>
      <c r="F122" s="158"/>
      <c r="G122" s="204"/>
      <c r="H122" s="223"/>
      <c r="I122" s="204"/>
      <c r="J122" s="158"/>
      <c r="K122" s="204"/>
      <c r="L122" s="223"/>
    </row>
    <row r="123" spans="1:12" ht="6" customHeight="1" x14ac:dyDescent="0.5">
      <c r="A123" s="193"/>
      <c r="B123" s="193"/>
      <c r="D123" s="272"/>
      <c r="F123" s="158"/>
      <c r="G123" s="204"/>
      <c r="H123" s="223"/>
      <c r="I123" s="204"/>
      <c r="J123" s="158"/>
      <c r="K123" s="204"/>
      <c r="L123" s="223"/>
    </row>
    <row r="124" spans="1:12" ht="21.75" customHeight="1" x14ac:dyDescent="0.5">
      <c r="A124" s="194" t="s">
        <v>189</v>
      </c>
      <c r="D124" s="281"/>
      <c r="F124" s="158">
        <v>10109958</v>
      </c>
      <c r="G124" s="204"/>
      <c r="H124" s="223">
        <v>12801456</v>
      </c>
      <c r="I124" s="204"/>
      <c r="J124" s="158">
        <v>10013990</v>
      </c>
      <c r="K124" s="204"/>
      <c r="L124" s="223">
        <v>13060578</v>
      </c>
    </row>
    <row r="125" spans="1:12" ht="21.75" customHeight="1" x14ac:dyDescent="0.5">
      <c r="A125" s="129" t="s">
        <v>161</v>
      </c>
      <c r="D125" s="281"/>
      <c r="F125" s="158">
        <v>-2705852</v>
      </c>
      <c r="G125" s="204"/>
      <c r="H125" s="223">
        <v>-126189451</v>
      </c>
      <c r="I125" s="204"/>
      <c r="J125" s="158">
        <v>0</v>
      </c>
      <c r="K125" s="204"/>
      <c r="L125" s="223">
        <v>0</v>
      </c>
    </row>
    <row r="126" spans="1:12" ht="21.75" customHeight="1" x14ac:dyDescent="0.5">
      <c r="A126" s="216" t="s">
        <v>115</v>
      </c>
      <c r="D126" s="281"/>
      <c r="F126" s="158">
        <v>0</v>
      </c>
      <c r="G126" s="204"/>
      <c r="H126" s="223">
        <v>0</v>
      </c>
      <c r="I126" s="204"/>
      <c r="J126" s="158">
        <v>115051</v>
      </c>
      <c r="K126" s="204"/>
      <c r="L126" s="223">
        <v>555858</v>
      </c>
    </row>
    <row r="127" spans="1:12" ht="21.75" customHeight="1" x14ac:dyDescent="0.5">
      <c r="A127" s="216" t="s">
        <v>116</v>
      </c>
      <c r="D127" s="281"/>
      <c r="F127" s="158">
        <v>9943303</v>
      </c>
      <c r="G127" s="204"/>
      <c r="H127" s="223">
        <v>2176653</v>
      </c>
      <c r="I127" s="204"/>
      <c r="J127" s="158">
        <v>2866822</v>
      </c>
      <c r="K127" s="204"/>
      <c r="L127" s="223">
        <v>1615898</v>
      </c>
    </row>
    <row r="128" spans="1:12" ht="21.75" customHeight="1" x14ac:dyDescent="0.5">
      <c r="A128" s="216" t="s">
        <v>200</v>
      </c>
      <c r="D128" s="281"/>
      <c r="F128" s="158">
        <v>33705</v>
      </c>
      <c r="G128" s="204"/>
      <c r="H128" s="223">
        <v>0</v>
      </c>
      <c r="I128" s="204"/>
      <c r="J128" s="158">
        <v>0</v>
      </c>
      <c r="K128" s="204"/>
      <c r="L128" s="223">
        <v>0</v>
      </c>
    </row>
    <row r="129" spans="1:12" ht="21.75" customHeight="1" x14ac:dyDescent="0.5">
      <c r="A129" s="216"/>
      <c r="D129" s="281"/>
      <c r="F129" s="148"/>
      <c r="G129" s="204"/>
      <c r="H129" s="223"/>
      <c r="I129" s="204"/>
      <c r="J129" s="148"/>
      <c r="K129" s="204"/>
      <c r="L129" s="223"/>
    </row>
    <row r="130" spans="1:12" ht="21.75" customHeight="1" x14ac:dyDescent="0.5">
      <c r="A130" s="216"/>
      <c r="D130" s="281"/>
      <c r="F130" s="148"/>
      <c r="G130" s="204"/>
      <c r="H130" s="223"/>
      <c r="I130" s="204"/>
      <c r="J130" s="148"/>
      <c r="K130" s="204"/>
      <c r="L130" s="223"/>
    </row>
    <row r="131" spans="1:12" ht="21.75" customHeight="1" x14ac:dyDescent="0.5">
      <c r="A131" s="216"/>
      <c r="D131" s="281"/>
      <c r="F131" s="148"/>
      <c r="G131" s="204"/>
      <c r="H131" s="223"/>
      <c r="I131" s="204"/>
      <c r="J131" s="148"/>
      <c r="K131" s="204"/>
      <c r="L131" s="223"/>
    </row>
    <row r="132" spans="1:12" ht="21.75" customHeight="1" x14ac:dyDescent="0.5">
      <c r="A132" s="216"/>
      <c r="D132" s="281"/>
      <c r="F132" s="148"/>
      <c r="G132" s="204"/>
      <c r="H132" s="223"/>
      <c r="I132" s="204"/>
      <c r="J132" s="148"/>
      <c r="K132" s="204"/>
      <c r="L132" s="223"/>
    </row>
    <row r="133" spans="1:12" ht="21.75" customHeight="1" x14ac:dyDescent="0.5">
      <c r="A133" s="216"/>
      <c r="D133" s="281"/>
      <c r="F133" s="148"/>
      <c r="G133" s="204"/>
      <c r="H133" s="223"/>
      <c r="I133" s="204"/>
      <c r="J133" s="148"/>
      <c r="K133" s="204"/>
      <c r="L133" s="223"/>
    </row>
    <row r="134" spans="1:12" ht="21.75" customHeight="1" x14ac:dyDescent="0.5">
      <c r="A134" s="216"/>
      <c r="D134" s="281"/>
      <c r="F134" s="148"/>
      <c r="G134" s="204"/>
      <c r="H134" s="223"/>
      <c r="I134" s="204"/>
      <c r="J134" s="148"/>
      <c r="K134" s="204"/>
      <c r="L134" s="223"/>
    </row>
    <row r="135" spans="1:12" ht="21.75" customHeight="1" x14ac:dyDescent="0.5">
      <c r="A135" s="216"/>
      <c r="D135" s="281"/>
      <c r="F135" s="148"/>
      <c r="G135" s="204"/>
      <c r="H135" s="223"/>
      <c r="I135" s="204"/>
      <c r="J135" s="148"/>
      <c r="K135" s="204"/>
      <c r="L135" s="223"/>
    </row>
    <row r="136" spans="1:12" ht="12.75" customHeight="1" x14ac:dyDescent="0.5">
      <c r="A136" s="216"/>
      <c r="D136" s="281"/>
      <c r="F136" s="148"/>
      <c r="G136" s="204"/>
      <c r="H136" s="223"/>
      <c r="I136" s="204"/>
      <c r="J136" s="148"/>
      <c r="K136" s="204"/>
      <c r="L136" s="223"/>
    </row>
    <row r="137" spans="1:12" ht="21.95" customHeight="1" x14ac:dyDescent="0.5">
      <c r="A137" s="200" t="s">
        <v>59</v>
      </c>
      <c r="B137" s="214"/>
      <c r="C137" s="214"/>
      <c r="D137" s="308"/>
      <c r="E137" s="214"/>
      <c r="F137" s="214"/>
      <c r="G137" s="214"/>
      <c r="H137" s="308"/>
      <c r="I137" s="214"/>
      <c r="J137" s="214"/>
      <c r="K137" s="214"/>
      <c r="L137" s="308"/>
    </row>
    <row r="138" spans="1:12" ht="21" customHeight="1" x14ac:dyDescent="0.5">
      <c r="F138" s="147"/>
      <c r="H138" s="147"/>
      <c r="J138" s="147"/>
      <c r="L138" s="147"/>
    </row>
    <row r="139" spans="1:12" ht="21" customHeight="1" x14ac:dyDescent="0.5"/>
  </sheetData>
  <mergeCells count="6">
    <mergeCell ref="F5:H5"/>
    <mergeCell ref="J5:L5"/>
    <mergeCell ref="F55:H55"/>
    <mergeCell ref="J55:L55"/>
    <mergeCell ref="F100:H100"/>
    <mergeCell ref="J100:L100"/>
  </mergeCells>
  <pageMargins left="0.8" right="0.5" top="0.5" bottom="0.6" header="0.49" footer="0.4"/>
  <pageSetup paperSize="9" scale="93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50" max="16383" man="1"/>
    <brk id="9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T2-4</vt:lpstr>
      <vt:lpstr>T5-6 (3M)</vt:lpstr>
      <vt:lpstr>T7-8 (6M)</vt:lpstr>
      <vt:lpstr>T9</vt:lpstr>
      <vt:lpstr>T10</vt:lpstr>
      <vt:lpstr>T11-13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2022-08-09T08:52:56Z</cp:lastPrinted>
  <dcterms:created xsi:type="dcterms:W3CDTF">2016-05-25T05:54:52Z</dcterms:created>
  <dcterms:modified xsi:type="dcterms:W3CDTF">2022-08-09T08:52:59Z</dcterms:modified>
</cp:coreProperties>
</file>