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Sep2022\"/>
    </mc:Choice>
  </mc:AlternateContent>
  <xr:revisionPtr revIDLastSave="0" documentId="13_ncr:1_{D412A24A-6E23-47D5-83A9-C165017360C1}" xr6:coauthVersionLast="47" xr6:coauthVersionMax="47" xr10:uidLastSave="{00000000-0000-0000-0000-000000000000}"/>
  <bookViews>
    <workbookView xWindow="-120" yWindow="-120" windowWidth="21840" windowHeight="13140" tabRatio="703" activeTab="5" xr2:uid="{00000000-000D-0000-FFFF-FFFF00000000}"/>
  </bookViews>
  <sheets>
    <sheet name="EN 2-4" sheetId="27" r:id="rId1"/>
    <sheet name="5 (3M)" sheetId="16" r:id="rId2"/>
    <sheet name="6 (9M)" sheetId="24" r:id="rId3"/>
    <sheet name="E7" sheetId="17" r:id="rId4"/>
    <sheet name="E8" sheetId="18" r:id="rId5"/>
    <sheet name="E9-11" sheetId="26" r:id="rId6"/>
  </sheets>
  <definedNames>
    <definedName name="_______a1" localSheetId="5">{"'Sheet1'!$L$16"}</definedName>
    <definedName name="_______a1">{"'Sheet1'!$L$16"}</definedName>
    <definedName name="______a1" localSheetId="5">{"'Sheet1'!$L$16"}</definedName>
    <definedName name="______a1">{"'Sheet1'!$L$16"}</definedName>
    <definedName name="_____a1" localSheetId="5">{"'Sheet1'!$L$16"}</definedName>
    <definedName name="_____a1">{"'Sheet1'!$L$16"}</definedName>
    <definedName name="__IntlFixup">TRUE</definedName>
    <definedName name="_K306" localSheetId="5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5">BlankMacro1</definedName>
    <definedName name="abcde">BlankMacro1</definedName>
    <definedName name="AccessDatabase">"F:\@Job\Job Bonus.mdb"</definedName>
    <definedName name="arhred" localSheetId="5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5">BlankMacro1</definedName>
    <definedName name="de">BlankMacro1</definedName>
    <definedName name="Document_array" localSheetId="5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5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5">BlankMacro1</definedName>
    <definedName name="jfalsjfs">BlankMacro1</definedName>
    <definedName name="Last_Row" localSheetId="4">IF('E8'!Values_Entered,'E8'!Header_Row+'E8'!Number_of_Payments,'E8'!Header_Row)</definedName>
    <definedName name="Last_Row" localSheetId="5">IF('E9-11'!Values_Entered,'E9-11'!Header_Row+'E9-11'!Number_of_Payments,'E9-11'!Header_Row)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MATCH(0.01,'E8'!End_Bal,-1)+1</definedName>
    <definedName name="Number_of_Payments" localSheetId="5">MATCH(0.01,'E9-11'!End_Bal,-1)+1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DATE(YEAR('E8'!Loan_Start),MONTH('E8'!Loan_Start)+Payment_Number,DAY('E8'!Loan_Start))</definedName>
    <definedName name="Payment_Date" localSheetId="5">DATE(YEAR('E9-11'!Loan_Start),MONTH('E9-11'!Loan_Start)+Payment_Number,DAY('E9-11'!Loan_Start))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'E7'!$A$1:$W$36</definedName>
    <definedName name="_xlnm.Print_Area" localSheetId="4">'E8'!$A$1:$O$32</definedName>
    <definedName name="_xlnm.Print_Area" localSheetId="5">'E9-11'!$A$1:$K$159</definedName>
    <definedName name="_xlnm.Print_Area" localSheetId="0">'EN 2-4'!$A$1:$M$161</definedName>
    <definedName name="Print_Area_Reset" localSheetId="4">OFFSET('E8'!Full_Print,0,0,'E8'!Last_Row)</definedName>
    <definedName name="Print_Area_Reset" localSheetId="5">OFFSET('E9-11'!Full_Print,0,0,'E9-11'!Last_Row)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5">BlankMacro1</definedName>
    <definedName name="tooling">BlankMacro1</definedName>
    <definedName name="Tooling1" localSheetId="5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IF('E8'!Loan_Amount*'E8'!Interest_Rate*'E8'!Loan_Years*'E8'!Loan_Start&gt;0,1,0)</definedName>
    <definedName name="Values_Entered" localSheetId="5">IF('E9-11'!Loan_Amount*'E9-11'!Interest_Rate*'E9-11'!Loan_Years*'E9-11'!Loan_Start&gt;0,1,0)</definedName>
    <definedName name="Values_Entered">IF(Loan_Amount*Interest_Rate*Loan_Years*Loan_Start&gt;0,1,0)</definedName>
    <definedName name="vehicle" localSheetId="5">BlankMacro1</definedName>
    <definedName name="vehicle">BlankMacro1</definedName>
    <definedName name="what_man" localSheetId="5">{"'Eng (page2)'!$A$1:$D$52"}</definedName>
    <definedName name="what_man">{"'Eng (page2)'!$A$1:$D$52"}</definedName>
    <definedName name="x" localSheetId="5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5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5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5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5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5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5">BlankMacro1</definedName>
    <definedName name="검증">BlankMacro1</definedName>
    <definedName name="ㄹㄹ" localSheetId="5">BlankMacro1</definedName>
    <definedName name="ㄹㄹ">BlankMacro1</definedName>
    <definedName name="미실현" localSheetId="5">BlankMacro1</definedName>
    <definedName name="미실현">BlankMacro1</definedName>
    <definedName name="ㅂㅂ" localSheetId="5">BlankMacro1</definedName>
    <definedName name="ㅂㅂ">BlankMacro1</definedName>
    <definedName name="수정사항2" localSheetId="5">BlankMacro1</definedName>
    <definedName name="수정사항2">BlankMacro1</definedName>
    <definedName name="템플리트모듈1" localSheetId="5">BlankMacro1</definedName>
    <definedName name="템플리트모듈1">BlankMacro1</definedName>
    <definedName name="템플리트모듈2" localSheetId="5">BlankMacro1</definedName>
    <definedName name="템플리트모듈2">BlankMacro1</definedName>
    <definedName name="템플리트모듈3" localSheetId="5">BlankMacro1</definedName>
    <definedName name="템플리트모듈3">BlankMacro1</definedName>
    <definedName name="템플리트모듈4" localSheetId="5">BlankMacro1</definedName>
    <definedName name="템플리트모듈4">BlankMacro1</definedName>
    <definedName name="템플리트모듈5" localSheetId="5">BlankMacro1</definedName>
    <definedName name="템플리트모듈5">BlankMacro1</definedName>
    <definedName name="템플리트모듈6" localSheetId="5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8" l="1"/>
  <c r="M78" i="27"/>
  <c r="I78" i="27"/>
  <c r="K78" i="27"/>
  <c r="G78" i="27"/>
  <c r="U30" i="17"/>
  <c r="S25" i="17"/>
  <c r="W25" i="17" s="1"/>
  <c r="M62" i="24"/>
  <c r="K62" i="24"/>
  <c r="I62" i="24"/>
  <c r="G62" i="24"/>
  <c r="I54" i="24"/>
  <c r="G54" i="24"/>
  <c r="M53" i="24"/>
  <c r="K53" i="24"/>
  <c r="I53" i="24"/>
  <c r="G53" i="24"/>
  <c r="M52" i="16"/>
  <c r="K52" i="16"/>
  <c r="I52" i="16"/>
  <c r="G52" i="16"/>
  <c r="I53" i="16" l="1"/>
  <c r="G53" i="16"/>
  <c r="E90" i="26" l="1"/>
  <c r="K101" i="26"/>
  <c r="K90" i="26"/>
  <c r="G101" i="26"/>
  <c r="G90" i="26"/>
  <c r="K23" i="18"/>
  <c r="I23" i="18"/>
  <c r="G23" i="18"/>
  <c r="O20" i="18"/>
  <c r="M32" i="17"/>
  <c r="K32" i="17"/>
  <c r="I32" i="17"/>
  <c r="G32" i="17"/>
  <c r="U32" i="17"/>
  <c r="S29" i="17"/>
  <c r="W29" i="17" s="1"/>
  <c r="W28" i="17"/>
  <c r="M38" i="24"/>
  <c r="M40" i="24" s="1"/>
  <c r="M16" i="24"/>
  <c r="M25" i="24" s="1"/>
  <c r="I38" i="24"/>
  <c r="I40" i="24" s="1"/>
  <c r="I16" i="24"/>
  <c r="I25" i="24" s="1"/>
  <c r="M37" i="16"/>
  <c r="M39" i="16" s="1"/>
  <c r="M16" i="16"/>
  <c r="M24" i="16" s="1"/>
  <c r="M27" i="16" s="1"/>
  <c r="M60" i="16" s="1"/>
  <c r="I37" i="16"/>
  <c r="I39" i="16" s="1"/>
  <c r="I16" i="16"/>
  <c r="I24" i="16" s="1"/>
  <c r="I27" i="16" s="1"/>
  <c r="I60" i="16" s="1"/>
  <c r="M141" i="27"/>
  <c r="M144" i="27" s="1"/>
  <c r="K141" i="27"/>
  <c r="K144" i="27" s="1"/>
  <c r="I141" i="27"/>
  <c r="I144" i="27" s="1"/>
  <c r="G141" i="27"/>
  <c r="G144" i="27" s="1"/>
  <c r="M85" i="27"/>
  <c r="K85" i="27"/>
  <c r="I85" i="27"/>
  <c r="G85" i="27"/>
  <c r="A58" i="27"/>
  <c r="A111" i="27" s="1"/>
  <c r="M43" i="27"/>
  <c r="K43" i="27"/>
  <c r="I43" i="27"/>
  <c r="G43" i="27"/>
  <c r="M28" i="27"/>
  <c r="K28" i="27"/>
  <c r="I28" i="27"/>
  <c r="I45" i="27" s="1"/>
  <c r="G28" i="27"/>
  <c r="I28" i="24" l="1"/>
  <c r="I61" i="24" s="1"/>
  <c r="I64" i="24" s="1"/>
  <c r="G14" i="26"/>
  <c r="G47" i="26" s="1"/>
  <c r="G53" i="26" s="1"/>
  <c r="G103" i="26" s="1"/>
  <c r="G107" i="26" s="1"/>
  <c r="M28" i="24"/>
  <c r="M31" i="24" s="1"/>
  <c r="K14" i="26"/>
  <c r="K47" i="26" s="1"/>
  <c r="K53" i="26" s="1"/>
  <c r="K103" i="26" s="1"/>
  <c r="K107" i="26" s="1"/>
  <c r="K45" i="27"/>
  <c r="M45" i="27"/>
  <c r="G87" i="27"/>
  <c r="G146" i="27" s="1"/>
  <c r="I87" i="27"/>
  <c r="I146" i="27" s="1"/>
  <c r="M87" i="27"/>
  <c r="M146" i="27" s="1"/>
  <c r="M61" i="24"/>
  <c r="M64" i="24" s="1"/>
  <c r="M47" i="16"/>
  <c r="M62" i="16"/>
  <c r="M30" i="16"/>
  <c r="M44" i="16"/>
  <c r="I30" i="16"/>
  <c r="I62" i="16"/>
  <c r="K87" i="27"/>
  <c r="K146" i="27" s="1"/>
  <c r="G45" i="27"/>
  <c r="I31" i="24" l="1"/>
  <c r="I48" i="24" s="1"/>
  <c r="M41" i="16"/>
  <c r="M51" i="16"/>
  <c r="M55" i="16" s="1"/>
  <c r="M48" i="24"/>
  <c r="M52" i="24" s="1"/>
  <c r="M56" i="24" s="1"/>
  <c r="M45" i="24"/>
  <c r="M42" i="24"/>
  <c r="I44" i="16"/>
  <c r="I47" i="16" s="1"/>
  <c r="I41" i="16"/>
  <c r="I51" i="16" s="1"/>
  <c r="I55" i="16" s="1"/>
  <c r="I45" i="24" l="1"/>
  <c r="I42" i="24"/>
  <c r="I52" i="24" s="1"/>
  <c r="I56" i="24" s="1"/>
  <c r="W18" i="17"/>
  <c r="K16" i="24" l="1"/>
  <c r="G16" i="24"/>
  <c r="K16" i="16" l="1"/>
  <c r="G16" i="16"/>
  <c r="G24" i="16" s="1"/>
  <c r="G27" i="16" s="1"/>
  <c r="G60" i="16" s="1"/>
  <c r="I101" i="26"/>
  <c r="E101" i="26"/>
  <c r="I90" i="26"/>
  <c r="G30" i="16" l="1"/>
  <c r="G44" i="16" l="1"/>
  <c r="G47" i="16" s="1"/>
  <c r="S19" i="17" l="1"/>
  <c r="K16" i="18" l="1"/>
  <c r="I16" i="18" l="1"/>
  <c r="U22" i="17"/>
  <c r="M22" i="17"/>
  <c r="K22" i="17"/>
  <c r="I22" i="17"/>
  <c r="G16" i="18" l="1"/>
  <c r="O12" i="18"/>
  <c r="G22" i="17"/>
  <c r="S15" i="17"/>
  <c r="W15" i="17" s="1"/>
  <c r="O13" i="18"/>
  <c r="W19" i="17"/>
  <c r="A3" i="17"/>
  <c r="K38" i="24"/>
  <c r="G38" i="24"/>
  <c r="K40" i="24" l="1"/>
  <c r="G40" i="24"/>
  <c r="G25" i="24"/>
  <c r="K25" i="24"/>
  <c r="K28" i="24" l="1"/>
  <c r="K61" i="24" s="1"/>
  <c r="K64" i="24" s="1"/>
  <c r="I14" i="26"/>
  <c r="I47" i="26" s="1"/>
  <c r="I53" i="26" s="1"/>
  <c r="I103" i="26" s="1"/>
  <c r="I107" i="26" s="1"/>
  <c r="G28" i="24"/>
  <c r="G61" i="24" s="1"/>
  <c r="G64" i="24" s="1"/>
  <c r="E14" i="26"/>
  <c r="E47" i="26" s="1"/>
  <c r="E53" i="26" s="1"/>
  <c r="E103" i="26" s="1"/>
  <c r="E107" i="26" s="1"/>
  <c r="G31" i="24"/>
  <c r="G45" i="24" s="1"/>
  <c r="O30" i="17" s="1"/>
  <c r="K31" i="24" l="1"/>
  <c r="K45" i="24" s="1"/>
  <c r="M21" i="18" s="1"/>
  <c r="M23" i="18" s="1"/>
  <c r="O32" i="17"/>
  <c r="G42" i="24"/>
  <c r="G48" i="24"/>
  <c r="K42" i="24" l="1"/>
  <c r="O21" i="18"/>
  <c r="O23" i="18" s="1"/>
  <c r="K48" i="24"/>
  <c r="K52" i="24" s="1"/>
  <c r="K56" i="24" s="1"/>
  <c r="G52" i="24"/>
  <c r="O22" i="17"/>
  <c r="Q22" i="17" l="1"/>
  <c r="Q30" i="17"/>
  <c r="G56" i="24"/>
  <c r="S20" i="17"/>
  <c r="W20" i="17" s="1"/>
  <c r="W22" i="17" s="1"/>
  <c r="A1" i="18"/>
  <c r="A1" i="26" s="1"/>
  <c r="Q32" i="17" l="1"/>
  <c r="S30" i="17"/>
  <c r="A111" i="26"/>
  <c r="A56" i="26"/>
  <c r="S22" i="17"/>
  <c r="S32" i="17" l="1"/>
  <c r="W30" i="17"/>
  <c r="W32" i="17" s="1"/>
  <c r="K37" i="16"/>
  <c r="K39" i="16" l="1"/>
  <c r="K24" i="16" l="1"/>
  <c r="K27" i="16" l="1"/>
  <c r="K60" i="16" s="1"/>
  <c r="K44" i="16" l="1"/>
  <c r="K62" i="16"/>
  <c r="K30" i="16"/>
  <c r="K47" i="16"/>
  <c r="A3" i="18"/>
  <c r="K41" i="16" l="1"/>
  <c r="K51" i="16"/>
  <c r="K55" i="16" s="1"/>
  <c r="G37" i="16"/>
  <c r="G39" i="16" l="1"/>
  <c r="G41" i="16" s="1"/>
  <c r="G51" i="16" s="1"/>
  <c r="G55" i="16" s="1"/>
  <c r="G62" i="16" l="1"/>
  <c r="M16" i="18" l="1"/>
  <c r="O16" i="18" l="1"/>
</calcChain>
</file>

<file path=xl/sharedStrings.xml><?xml version="1.0" encoding="utf-8"?>
<sst xmlns="http://schemas.openxmlformats.org/spreadsheetml/2006/main" count="486" uniqueCount="237">
  <si>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</si>
  <si>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</si>
  <si>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</si>
  <si>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</si>
  <si>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</si>
  <si>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</si>
  <si>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</si>
  <si>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</si>
  <si>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</si>
  <si>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</si>
  <si>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</si>
  <si>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</si>
  <si>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</si>
  <si>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</si>
  <si>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</si>
  <si>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</si>
  <si>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</si>
  <si>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</si>
  <si>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</si>
  <si>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</si>
  <si>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</si>
  <si>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</si>
  <si>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</si>
  <si>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</si>
  <si>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</si>
  <si>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</si>
  <si>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</si>
  <si>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</si>
  <si>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</si>
  <si>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</si>
  <si>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</si>
  <si>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</si>
  <si>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</si>
  <si>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</si>
  <si>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</si>
  <si>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</si>
  <si>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</si>
  <si>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</si>
  <si>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</si>
  <si>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</si>
  <si>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</si>
  <si>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</si>
  <si>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</si>
  <si>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</si>
  <si>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</si>
  <si>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</si>
  <si>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</si>
  <si>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</si>
  <si>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</si>
  <si>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</si>
  <si>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</si>
  <si>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</si>
  <si>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</si>
  <si>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</si>
  <si>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</si>
  <si>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</si>
  <si>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</si>
  <si>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</si>
  <si>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</si>
  <si>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</si>
  <si>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</si>
  <si>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</si>
  <si>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</si>
  <si>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</si>
  <si>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</si>
  <si>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</si>
  <si>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</si>
  <si>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</si>
  <si>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</si>
  <si>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</si>
  <si>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</si>
  <si>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</si>
  <si>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</si>
  <si>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</si>
  <si>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</si>
  <si>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</si>
  <si>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</si>
  <si>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</si>
  <si>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</si>
  <si>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</si>
  <si>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</si>
  <si>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</si>
  <si>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</si>
  <si>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</si>
  <si>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</si>
  <si>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</si>
  <si>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</si>
  <si>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</si>
  <si>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</si>
  <si>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Other components of equity</t>
  </si>
  <si>
    <t>Revenue from sales and rendering services</t>
  </si>
  <si>
    <t>from business</t>
  </si>
  <si>
    <t>combination under</t>
  </si>
  <si>
    <t>Finance costs</t>
  </si>
  <si>
    <t xml:space="preserve">Appropriated </t>
  </si>
  <si>
    <t xml:space="preserve"> Legal reserve</t>
  </si>
  <si>
    <t>R&amp;B Food Supply Public Company Limited</t>
  </si>
  <si>
    <t>Appropriated</t>
  </si>
  <si>
    <t>Appropriated for</t>
  </si>
  <si>
    <t>legal reserve</t>
  </si>
  <si>
    <t>Proceeds from promissory notes</t>
  </si>
  <si>
    <t>Statement of Comprehensive Income</t>
  </si>
  <si>
    <t>Statement of Changes in Equity</t>
  </si>
  <si>
    <t xml:space="preserve">Statement of Cash Flows 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</si>
  <si>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</si>
  <si>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</si>
  <si>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</si>
  <si>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</si>
  <si>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</si>
  <si>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</si>
  <si>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</si>
  <si>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</si>
  <si>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</si>
  <si>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</si>
  <si>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</si>
  <si>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</si>
  <si>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Translation of</t>
  </si>
  <si>
    <t>Audited</t>
  </si>
  <si>
    <t xml:space="preserve">Other comprehensive loss for the period </t>
  </si>
  <si>
    <t>Note</t>
  </si>
  <si>
    <t>at amortised cost</t>
  </si>
  <si>
    <t xml:space="preserve"> financial information</t>
  </si>
  <si>
    <t xml:space="preserve">Dividends </t>
  </si>
  <si>
    <t>Net cash flows used in financing activities</t>
  </si>
  <si>
    <t>Payment of investment property</t>
  </si>
  <si>
    <t>Expense from investment property</t>
  </si>
  <si>
    <t>Rental income from investment property</t>
  </si>
  <si>
    <t xml:space="preserve">Long-term loans made to related parties </t>
  </si>
  <si>
    <t>30 September</t>
  </si>
  <si>
    <t>2021</t>
  </si>
  <si>
    <t xml:space="preserve">Financial assets (fixed deposits) measured </t>
  </si>
  <si>
    <t>Short-term loan to related parties</t>
  </si>
  <si>
    <t>Premium on paid-up capital</t>
  </si>
  <si>
    <t>Closing balance as at 30 September 2021</t>
  </si>
  <si>
    <r>
      <t xml:space="preserve">Statement of Changes in Equity </t>
    </r>
    <r>
      <rPr>
        <sz val="9"/>
        <rFont val="Arial"/>
        <family val="2"/>
      </rPr>
      <t>(Cont’d)</t>
    </r>
  </si>
  <si>
    <t>Depreciation of building and building improvement from</t>
  </si>
  <si>
    <t xml:space="preserve">  investment property</t>
  </si>
  <si>
    <t>Amortisation of right-of-use assets</t>
  </si>
  <si>
    <t>Gain from sale discontinued operations</t>
  </si>
  <si>
    <t>Payments for purchase of property, plant and equipment</t>
  </si>
  <si>
    <t>Proceeds from disposals of property, plant and equipment</t>
  </si>
  <si>
    <t>Payments for right-of-use assets</t>
  </si>
  <si>
    <t>Payments for purchase of intangible assets</t>
  </si>
  <si>
    <t xml:space="preserve">Short-term loan made to related parties </t>
  </si>
  <si>
    <t>Proceeds from long-term loans to related parties</t>
  </si>
  <si>
    <t>Proceeds from financial assets (fixed account)</t>
  </si>
  <si>
    <t>measured at amortised cost</t>
  </si>
  <si>
    <t xml:space="preserve">Payments for acquisition of subsidiaries
</t>
  </si>
  <si>
    <t>Proceeds from leases investment property</t>
  </si>
  <si>
    <t>Repayment on promissory notes</t>
  </si>
  <si>
    <t>Payment for principal elements of lease payments</t>
  </si>
  <si>
    <t>Dividends paid to the Company’s shareholders</t>
  </si>
  <si>
    <t>Proceeds shares subscription of subsidiary</t>
  </si>
  <si>
    <t>from non-controlling interests</t>
  </si>
  <si>
    <t>Net increase (decrease) in cash and cash equivalents</t>
  </si>
  <si>
    <t>Exchange gain on cash and cash equivalents</t>
  </si>
  <si>
    <t>Non-cash item</t>
  </si>
  <si>
    <t>property, plant and equipment</t>
  </si>
  <si>
    <t xml:space="preserve">Lease termination </t>
  </si>
  <si>
    <t>Rental income on a straight line basis of investment property</t>
  </si>
  <si>
    <t>Increase in right-of-use assets from leases</t>
  </si>
  <si>
    <t xml:space="preserve">Separate financial information  (Unaudited) </t>
  </si>
  <si>
    <t>Capital contributed</t>
  </si>
  <si>
    <t>Premium on</t>
  </si>
  <si>
    <t>paid-up capital</t>
  </si>
  <si>
    <t>Opening balance as at 1 January 2021</t>
  </si>
  <si>
    <t xml:space="preserve">Increasing of non-controlling interest from  </t>
  </si>
  <si>
    <t xml:space="preserve">subsidiary requests from shares subscription </t>
  </si>
  <si>
    <t xml:space="preserve">   payment </t>
  </si>
  <si>
    <t>Premium</t>
  </si>
  <si>
    <t>Non</t>
  </si>
  <si>
    <t>on paid-up</t>
  </si>
  <si>
    <t>for legal</t>
  </si>
  <si>
    <t>controlling</t>
  </si>
  <si>
    <t>capital</t>
  </si>
  <si>
    <t>reserve</t>
  </si>
  <si>
    <t>Profit for the period from continuing operations</t>
  </si>
  <si>
    <t>Other comprehensive income:</t>
  </si>
  <si>
    <t>-  From continuing operations</t>
  </si>
  <si>
    <t>-  From discontinued operations</t>
  </si>
  <si>
    <t>Earnings (losses) per share - owners of the Company (Baht)</t>
  </si>
  <si>
    <t>Basic earnings (losses) per share</t>
  </si>
  <si>
    <t xml:space="preserve">Total basic earnings per share </t>
  </si>
  <si>
    <t>Loss from discontinued operations - net of tax</t>
  </si>
  <si>
    <t>Proceeds on short-term loans to related parties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</si>
  <si>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</si>
  <si>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</si>
  <si>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</si>
  <si>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</si>
  <si>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</si>
  <si>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</si>
  <si>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Opening balance at 1 January 2021</t>
  </si>
  <si>
    <t xml:space="preserve">Other comprehensive income for the period </t>
  </si>
  <si>
    <t>Gain on disposals of equipment</t>
  </si>
  <si>
    <t>Decrease in value of inventories (reversal)</t>
  </si>
  <si>
    <t>Unrealised loss (gain) on exchange rate</t>
  </si>
  <si>
    <t>2022</t>
  </si>
  <si>
    <t>Biological assets</t>
  </si>
  <si>
    <t>Derivatives assets</t>
  </si>
  <si>
    <t>Investments in subsidiaries</t>
  </si>
  <si>
    <t>Investments in a joint venture</t>
  </si>
  <si>
    <t>As at 30 September 2022</t>
  </si>
  <si>
    <t>For the three-month period ended 30 September 2022</t>
  </si>
  <si>
    <t>For the nine-month period ended 30 September 2022</t>
  </si>
  <si>
    <t>Opening balance as at 1 January 2022</t>
  </si>
  <si>
    <t>Closing balance as at 30 September 2022</t>
  </si>
  <si>
    <t>Opening balance at 1 January 2022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</si>
  <si>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employee benefit paid</t>
    </r>
  </si>
  <si>
    <r>
      <t>Less</t>
    </r>
    <r>
      <rPr>
        <sz val="8"/>
        <rFont val="Arial"/>
        <family val="2"/>
      </rPr>
      <t xml:space="preserve">  interest paid</t>
    </r>
  </si>
  <si>
    <r>
      <t>Less</t>
    </r>
    <r>
      <rPr>
        <sz val="8"/>
        <rFont val="Arial"/>
        <family val="2"/>
      </rPr>
      <t xml:space="preserve">  income tax paid</t>
    </r>
  </si>
  <si>
    <r>
      <t xml:space="preserve">Statement of Cash Flows </t>
    </r>
    <r>
      <rPr>
        <sz val="9"/>
        <rFont val="Arial"/>
        <family val="2"/>
      </rPr>
      <t>(Cont’d)</t>
    </r>
  </si>
  <si>
    <t>Short-term borrowings from financial institutions</t>
  </si>
  <si>
    <t>Dividend income</t>
  </si>
  <si>
    <t>Changes in fair value of foreign currency</t>
  </si>
  <si>
    <t xml:space="preserve">   forward contracts</t>
  </si>
  <si>
    <t>Payment for acquisition of joint ventures</t>
  </si>
  <si>
    <t>Dividends received</t>
  </si>
  <si>
    <t>Net impairment losses on financial assets (reversal)</t>
  </si>
  <si>
    <t xml:space="preserve">   - Biological assets</t>
  </si>
  <si>
    <t xml:space="preserve">     Attributable to owners of the parent</t>
  </si>
  <si>
    <t>Gain on exchange rate</t>
  </si>
  <si>
    <t>7,20</t>
  </si>
  <si>
    <t>Proceeds from discontinued operations</t>
  </si>
  <si>
    <t>Earnings per share - owners of the Company (Baht)</t>
  </si>
  <si>
    <t>Basic earnings per share</t>
  </si>
  <si>
    <t>Payment for invest of financial assets (fixed account)</t>
  </si>
  <si>
    <t>Net cash flows generated from investing activities</t>
  </si>
  <si>
    <t>Loss on written off equipment</t>
  </si>
  <si>
    <t>Gain on lease termination</t>
  </si>
  <si>
    <t>Changes in working capital</t>
  </si>
  <si>
    <t>Accrued expense related to investment property</t>
  </si>
  <si>
    <t>Reversal of (loss from) net impairment losses on financial assets</t>
  </si>
  <si>
    <t>Cash generated from operations</t>
  </si>
  <si>
    <t>Gain from discontinued operations - net of tax</t>
  </si>
  <si>
    <t xml:space="preserve">Allowance for inventory obsolescence </t>
  </si>
  <si>
    <r>
      <rPr>
        <u/>
        <sz val="8"/>
        <rFont val="Arial"/>
        <family val="2"/>
      </rPr>
      <t>Less</t>
    </r>
    <r>
      <rPr>
        <sz val="8"/>
        <rFont val="Arial"/>
        <family val="2"/>
      </rPr>
      <t xml:space="preserve">  Discontinued operations paid</t>
    </r>
  </si>
  <si>
    <t xml:space="preserve">Accounts payable from purchased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</si>
</sst>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2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  <numFmt numFmtId="169" formatCode="#,##0.000;\(#,##0.000\);&quot;-&quot;;@"/>
    <numFmt numFmtId="170" formatCode="_-* #,##0.000_-;\-* #,##0.000_-;_-* &quot;-&quot;??_-;_-@_-"/>
    <numFmt numFmtId="171" formatCode="_-* #,##0.00\ _€_-;\-* #,##0.00\ _€_-;_-* &quot;-&quot;??\ _€_-;_-@_-"/>
    <numFmt numFmtId="172" formatCode="_-* #,##0.00\ &quot;€&quot;_-;\-* #,##0.00\ &quot;€&quot;_-;_-* &quot;-&quot;??\ &quot;€&quot;_-;_-@_-"/>
    <numFmt numFmtId="173" formatCode="_([$€-2]* #,##0.00_);_([$€-2]* \(#,##0.00\);_([$€-2]* &quot;-&quot;??_)"/>
    <numFmt numFmtId="174" formatCode="[$-409]dd\-mmm\-yy;@"/>
    <numFmt numFmtId="175" formatCode="0.0"/>
  </numFmts>
  <fonts count="34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  <charset val="222"/>
    </font>
    <font>
      <i/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sz val="10"/>
      <color theme="1"/>
      <name val="Arial Unicode MS"/>
      <family val="2"/>
    </font>
    <font>
      <sz val="16"/>
      <name val="AngsanaUPC"/>
      <family val="1"/>
      <charset val="22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charset val="222"/>
    </font>
    <font>
      <sz val="14"/>
      <color theme="1"/>
      <name val="Browallia New"/>
      <family val="2"/>
      <charset val="22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u/>
      <sz val="11"/>
      <color theme="10"/>
      <name val="Calibri"/>
      <family val="2"/>
      <scheme val="minor"/>
    </font>
    <font>
      <u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</borders>
  <cellStyleXfs count="236">
    <xf numFmtId="0" fontId="0" fillId="0" borderId="0"/>
    <xf numFmtId="9" fontId="7" fillId="0" borderId="0" applyFont="0" applyFill="0" applyBorder="0" applyAlignment="0" applyProtection="0"/>
    <xf numFmtId="0" fontId="12" fillId="0" borderId="0" applyFont="0" applyAlignment="0">
      <alignment horizontal="center"/>
    </xf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43" fontId="15" fillId="0" borderId="0" applyFont="0" applyFill="0" applyBorder="0" applyAlignment="0" applyProtection="0"/>
    <xf numFmtId="171" fontId="15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9" fillId="0" borderId="0" applyNumberFormat="0" applyFill="0" applyBorder="0" applyAlignment="0" applyProtection="0">
      <alignment wrapText="1"/>
    </xf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5" applyNumberFormat="0" applyFill="0" applyBorder="0" applyAlignment="0">
      <alignment wrapText="1"/>
      <protection locked="0"/>
    </xf>
    <xf numFmtId="0" fontId="15" fillId="0" borderId="0">
      <protection locked="0"/>
    </xf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7" fillId="0" borderId="0">
      <protection locked="0"/>
    </xf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0" fontId="12" fillId="0" borderId="0" applyFont="0" applyAlignment="0">
      <alignment horizontal="center"/>
    </xf>
    <xf numFmtId="0" fontId="17" fillId="0" borderId="0">
      <protection locked="0"/>
    </xf>
    <xf numFmtId="0" fontId="15" fillId="0" borderId="0"/>
    <xf numFmtId="0" fontId="7" fillId="0" borderId="0"/>
    <xf numFmtId="0" fontId="15" fillId="0" borderId="0"/>
    <xf numFmtId="43" fontId="23" fillId="0" borderId="0" applyFont="0" applyFill="0" applyBorder="0" applyAlignment="0" applyProtection="0"/>
    <xf numFmtId="0" fontId="15" fillId="0" borderId="0"/>
    <xf numFmtId="43" fontId="24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7" fillId="0" borderId="0"/>
    <xf numFmtId="0" fontId="20" fillId="0" borderId="0"/>
    <xf numFmtId="43" fontId="2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6" fillId="0" borderId="0"/>
    <xf numFmtId="0" fontId="17" fillId="0" borderId="0"/>
    <xf numFmtId="0" fontId="16" fillId="0" borderId="0"/>
    <xf numFmtId="0" fontId="26" fillId="0" borderId="0" applyNumberFormat="0" applyFill="0" applyBorder="0" applyAlignment="0" applyProtection="0"/>
    <xf numFmtId="0" fontId="20" fillId="0" borderId="0"/>
    <xf numFmtId="43" fontId="27" fillId="0" borderId="0" applyFont="0" applyFill="0" applyBorder="0" applyAlignment="0" applyProtection="0"/>
    <xf numFmtId="0" fontId="6" fillId="0" borderId="0"/>
    <xf numFmtId="0" fontId="1" fillId="0" borderId="0"/>
    <xf numFmtId="43" fontId="20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5" fillId="0" borderId="0"/>
    <xf numFmtId="0" fontId="7" fillId="0" borderId="0"/>
    <xf numFmtId="43" fontId="7" fillId="0" borderId="0" applyFont="0" applyFill="0" applyBorder="0" applyAlignment="0" applyProtection="0"/>
    <xf numFmtId="0" fontId="15" fillId="0" borderId="0"/>
    <xf numFmtId="43" fontId="7" fillId="0" borderId="0" applyFont="0" applyFill="0" applyBorder="0" applyAlignment="0" applyProtection="0"/>
    <xf numFmtId="0" fontId="15" fillId="0" borderId="0"/>
    <xf numFmtId="0" fontId="7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5" fillId="0" borderId="0"/>
    <xf numFmtId="0" fontId="15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5" fillId="0" borderId="0"/>
    <xf numFmtId="0" fontId="6" fillId="0" borderId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20" fillId="0" borderId="0"/>
    <xf numFmtId="0" fontId="7" fillId="0" borderId="0"/>
    <xf numFmtId="43" fontId="25" fillId="0" borderId="0" applyFont="0" applyFill="0" applyBorder="0" applyAlignment="0" applyProtection="0"/>
    <xf numFmtId="0" fontId="17" fillId="0" borderId="0"/>
    <xf numFmtId="43" fontId="20" fillId="0" borderId="0" applyFont="0" applyFill="0" applyBorder="0" applyAlignment="0" applyProtection="0"/>
    <xf numFmtId="43" fontId="29" fillId="0" borderId="0" applyFont="0" applyFill="0" applyBorder="0" applyAlignment="0" applyProtection="0"/>
    <xf numFmtId="173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4" fontId="1" fillId="0" borderId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0" fontId="30" fillId="3" borderId="0" applyNumberFormat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0" borderId="0"/>
    <xf numFmtId="0" fontId="15" fillId="0" borderId="0"/>
    <xf numFmtId="0" fontId="20" fillId="0" borderId="0"/>
    <xf numFmtId="0" fontId="1" fillId="0" borderId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7" fillId="0" borderId="0">
      <protection locked="0"/>
    </xf>
    <xf numFmtId="0" fontId="1" fillId="0" borderId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7" fillId="0" borderId="0"/>
    <xf numFmtId="0" fontId="23" fillId="0" borderId="0"/>
    <xf numFmtId="0" fontId="12" fillId="0" borderId="0" applyFont="0" applyAlignment="0">
      <alignment horizontal="center"/>
    </xf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/>
    <xf numFmtId="43" fontId="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6">
    <xf numFmtId="0" fontId="0" fillId="0" borderId="0" xfId="0"/>
    <xf numFmtId="165" fontId="6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5" fontId="8" fillId="0" borderId="0" xfId="0" quotePrefix="1" applyNumberFormat="1" applyFont="1" applyFill="1" applyAlignment="1">
      <alignment horizontal="right" vertical="center"/>
    </xf>
    <xf numFmtId="0" fontId="8" fillId="0" borderId="0" xfId="0" quotePrefix="1" applyFont="1" applyFill="1" applyAlignment="1">
      <alignment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5" fontId="11" fillId="2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Alignment="1">
      <alignment horizontal="right" vertical="center"/>
    </xf>
    <xf numFmtId="165" fontId="11" fillId="2" borderId="3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2" borderId="3" xfId="0" applyNumberFormat="1" applyFont="1" applyFill="1" applyBorder="1" applyAlignment="1">
      <alignment vertical="center"/>
    </xf>
    <xf numFmtId="165" fontId="11" fillId="0" borderId="3" xfId="0" applyNumberFormat="1" applyFont="1" applyFill="1" applyBorder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165" fontId="11" fillId="2" borderId="0" xfId="0" applyNumberFormat="1" applyFont="1" applyFill="1" applyBorder="1" applyAlignment="1">
      <alignment vertical="center"/>
    </xf>
    <xf numFmtId="165" fontId="11" fillId="2" borderId="0" xfId="0" quotePrefix="1" applyNumberFormat="1" applyFont="1" applyFill="1" applyBorder="1" applyAlignment="1">
      <alignment horizontal="center" vertical="center"/>
    </xf>
    <xf numFmtId="165" fontId="11" fillId="0" borderId="0" xfId="0" quotePrefix="1" applyNumberFormat="1" applyFont="1" applyFill="1" applyBorder="1" applyAlignment="1">
      <alignment horizontal="center" vertical="center"/>
    </xf>
    <xf numFmtId="165" fontId="11" fillId="2" borderId="4" xfId="0" applyNumberFormat="1" applyFont="1" applyFill="1" applyBorder="1" applyAlignment="1">
      <alignment vertical="center"/>
    </xf>
    <xf numFmtId="165" fontId="11" fillId="0" borderId="4" xfId="0" applyNumberFormat="1" applyFont="1" applyFill="1" applyBorder="1" applyAlignment="1">
      <alignment vertical="center"/>
    </xf>
    <xf numFmtId="165" fontId="6" fillId="2" borderId="0" xfId="0" quotePrefix="1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43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Border="1" applyAlignment="1">
      <alignment vertical="center"/>
    </xf>
    <xf numFmtId="43" fontId="11" fillId="0" borderId="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11" fillId="2" borderId="0" xfId="0" applyNumberFormat="1" applyFont="1" applyFill="1" applyAlignment="1">
      <alignment horizontal="right" vertical="center"/>
    </xf>
    <xf numFmtId="165" fontId="11" fillId="2" borderId="3" xfId="0" quotePrefix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0" borderId="0" xfId="0" quotePrefix="1" applyNumberFormat="1" applyFont="1" applyAlignment="1">
      <alignment horizontal="right" vertical="center"/>
    </xf>
    <xf numFmtId="0" fontId="9" fillId="0" borderId="0" xfId="0" quotePrefix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quotePrefix="1" applyFont="1" applyAlignment="1">
      <alignment vertical="center"/>
    </xf>
    <xf numFmtId="165" fontId="8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5" fontId="8" fillId="2" borderId="0" xfId="0" quotePrefix="1" applyNumberFormat="1" applyFont="1" applyFill="1" applyAlignment="1">
      <alignment horizontal="right" vertical="center"/>
    </xf>
    <xf numFmtId="0" fontId="8" fillId="0" borderId="0" xfId="0" quotePrefix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/>
    <xf numFmtId="165" fontId="8" fillId="2" borderId="0" xfId="0" applyNumberFormat="1" applyFont="1" applyFill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0" fontId="6" fillId="0" borderId="0" xfId="2" applyFont="1" applyAlignment="1">
      <alignment vertical="center"/>
    </xf>
    <xf numFmtId="165" fontId="6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3" xfId="3" applyFont="1" applyFill="1" applyBorder="1" applyAlignment="1">
      <alignment vertical="center"/>
    </xf>
    <xf numFmtId="165" fontId="11" fillId="0" borderId="3" xfId="0" quotePrefix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65" fontId="10" fillId="0" borderId="0" xfId="0" quotePrefix="1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Alignment="1">
      <alignment vertical="center"/>
    </xf>
    <xf numFmtId="165" fontId="11" fillId="2" borderId="0" xfId="0" quotePrefix="1" applyNumberFormat="1" applyFont="1" applyFill="1" applyBorder="1" applyAlignment="1">
      <alignment vertical="center"/>
    </xf>
    <xf numFmtId="165" fontId="11" fillId="0" borderId="0" xfId="0" quotePrefix="1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67" fontId="11" fillId="2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0" fontId="11" fillId="2" borderId="0" xfId="1" applyNumberFormat="1" applyFont="1" applyFill="1" applyAlignment="1">
      <alignment vertical="center"/>
    </xf>
    <xf numFmtId="10" fontId="11" fillId="0" borderId="0" xfId="1" applyNumberFormat="1" applyFont="1" applyFill="1" applyAlignment="1">
      <alignment vertical="center"/>
    </xf>
    <xf numFmtId="165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166" fontId="11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3" xfId="0" applyNumberFormat="1" applyFont="1" applyBorder="1" applyAlignment="1">
      <alignment horizontal="right" vertical="center"/>
    </xf>
    <xf numFmtId="0" fontId="11" fillId="0" borderId="0" xfId="5" applyFont="1" applyAlignment="1">
      <alignment vertical="center"/>
    </xf>
    <xf numFmtId="0" fontId="11" fillId="0" borderId="0" xfId="2" applyFont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5" fontId="11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166" fontId="11" fillId="0" borderId="0" xfId="0" applyNumberFormat="1" applyFont="1" applyFill="1" applyAlignment="1">
      <alignment horizontal="left" vertical="center"/>
    </xf>
    <xf numFmtId="169" fontId="11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9" fontId="11" fillId="2" borderId="4" xfId="0" applyNumberFormat="1" applyFont="1" applyFill="1" applyBorder="1" applyAlignment="1">
      <alignment vertical="center"/>
    </xf>
    <xf numFmtId="169" fontId="11" fillId="0" borderId="4" xfId="0" applyNumberFormat="1" applyFont="1" applyFill="1" applyBorder="1" applyAlignment="1">
      <alignment vertical="center"/>
    </xf>
    <xf numFmtId="169" fontId="11" fillId="0" borderId="0" xfId="0" applyNumberFormat="1" applyFont="1" applyFill="1" applyAlignment="1">
      <alignment vertical="center"/>
    </xf>
    <xf numFmtId="169" fontId="11" fillId="0" borderId="0" xfId="0" applyNumberFormat="1" applyFont="1" applyAlignment="1">
      <alignment vertical="center"/>
    </xf>
    <xf numFmtId="169" fontId="11" fillId="2" borderId="3" xfId="0" applyNumberFormat="1" applyFont="1" applyFill="1" applyBorder="1" applyAlignment="1">
      <alignment vertical="center"/>
    </xf>
    <xf numFmtId="169" fontId="11" fillId="0" borderId="3" xfId="0" applyNumberFormat="1" applyFont="1" applyFill="1" applyBorder="1" applyAlignment="1">
      <alignment vertical="center"/>
    </xf>
    <xf numFmtId="170" fontId="11" fillId="2" borderId="0" xfId="4" applyNumberFormat="1" applyFont="1" applyFill="1" applyAlignment="1">
      <alignment vertical="center"/>
    </xf>
    <xf numFmtId="170" fontId="11" fillId="0" borderId="0" xfId="0" applyNumberFormat="1" applyFont="1" applyFill="1" applyAlignment="1">
      <alignment vertical="center"/>
    </xf>
    <xf numFmtId="170" fontId="11" fillId="0" borderId="0" xfId="4" applyNumberFormat="1" applyFont="1" applyFill="1" applyAlignment="1">
      <alignment vertical="center"/>
    </xf>
    <xf numFmtId="170" fontId="11" fillId="2" borderId="0" xfId="0" applyNumberFormat="1" applyFont="1" applyFill="1" applyAlignment="1">
      <alignment vertical="center"/>
    </xf>
    <xf numFmtId="170" fontId="11" fillId="2" borderId="4" xfId="0" applyNumberFormat="1" applyFont="1" applyFill="1" applyBorder="1" applyAlignment="1">
      <alignment vertical="center"/>
    </xf>
    <xf numFmtId="170" fontId="11" fillId="0" borderId="4" xfId="0" applyNumberFormat="1" applyFont="1" applyFill="1" applyBorder="1" applyAlignment="1">
      <alignment vertical="center"/>
    </xf>
    <xf numFmtId="170" fontId="11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1" fillId="0" borderId="0" xfId="5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10" fillId="0" borderId="0" xfId="0" quotePrefix="1" applyFont="1" applyFill="1" applyAlignment="1">
      <alignment horizontal="right" vertical="center"/>
    </xf>
    <xf numFmtId="166" fontId="8" fillId="0" borderId="0" xfId="0" applyNumberFormat="1" applyFont="1" applyAlignment="1">
      <alignment vertical="center"/>
    </xf>
    <xf numFmtId="166" fontId="8" fillId="0" borderId="0" xfId="0" applyNumberFormat="1" applyFont="1" applyAlignment="1">
      <alignment horizontal="left" vertical="center"/>
    </xf>
    <xf numFmtId="166" fontId="8" fillId="0" borderId="3" xfId="0" applyNumberFormat="1" applyFont="1" applyBorder="1" applyAlignment="1">
      <alignment horizontal="left" vertical="center"/>
    </xf>
    <xf numFmtId="166" fontId="10" fillId="0" borderId="0" xfId="0" applyNumberFormat="1" applyFont="1" applyAlignment="1">
      <alignment horizontal="left" vertical="center"/>
    </xf>
    <xf numFmtId="0" fontId="10" fillId="0" borderId="0" xfId="0" applyFont="1" applyFill="1" applyAlignment="1">
      <alignment horizontal="right" vertical="center"/>
    </xf>
    <xf numFmtId="165" fontId="10" fillId="0" borderId="0" xfId="0" quotePrefix="1" applyNumberFormat="1" applyFont="1" applyAlignment="1">
      <alignment horizontal="right" vertical="center"/>
    </xf>
    <xf numFmtId="166" fontId="11" fillId="0" borderId="0" xfId="0" applyNumberFormat="1" applyFont="1" applyAlignment="1">
      <alignment vertical="center"/>
    </xf>
    <xf numFmtId="166" fontId="10" fillId="0" borderId="0" xfId="0" applyNumberFormat="1" applyFont="1" applyAlignment="1">
      <alignment horizontal="right" vertical="center"/>
    </xf>
    <xf numFmtId="165" fontId="10" fillId="0" borderId="3" xfId="0" applyNumberFormat="1" applyFont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4" fontId="11" fillId="2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165" fontId="11" fillId="2" borderId="3" xfId="0" applyNumberFormat="1" applyFont="1" applyFill="1" applyBorder="1" applyAlignment="1">
      <alignment horizontal="right" vertical="center" wrapText="1"/>
    </xf>
    <xf numFmtId="165" fontId="11" fillId="0" borderId="3" xfId="0" applyNumberFormat="1" applyFont="1" applyFill="1" applyBorder="1" applyAlignment="1">
      <alignment horizontal="right" vertical="center" wrapText="1"/>
    </xf>
    <xf numFmtId="165" fontId="11" fillId="0" borderId="0" xfId="0" applyNumberFormat="1" applyFont="1" applyAlignment="1">
      <alignment horizontal="right" vertical="center" wrapText="1"/>
    </xf>
    <xf numFmtId="0" fontId="33" fillId="0" borderId="0" xfId="0" applyFont="1" applyAlignment="1">
      <alignment vertical="center"/>
    </xf>
    <xf numFmtId="166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left"/>
    </xf>
    <xf numFmtId="165" fontId="11" fillId="2" borderId="0" xfId="0" quotePrefix="1" applyNumberFormat="1" applyFont="1" applyFill="1" applyAlignment="1">
      <alignment horizontal="right" vertical="center"/>
    </xf>
    <xf numFmtId="165" fontId="11" fillId="0" borderId="0" xfId="0" quotePrefix="1" applyNumberFormat="1" applyFont="1" applyFill="1" applyAlignment="1">
      <alignment horizontal="right" vertical="center"/>
    </xf>
    <xf numFmtId="165" fontId="11" fillId="2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165" fontId="11" fillId="2" borderId="4" xfId="0" applyNumberFormat="1" applyFont="1" applyFill="1" applyBorder="1" applyAlignment="1">
      <alignment horizontal="right" vertical="center"/>
    </xf>
    <xf numFmtId="165" fontId="11" fillId="0" borderId="4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166" fontId="8" fillId="0" borderId="0" xfId="0" quotePrefix="1" applyNumberFormat="1" applyFont="1" applyFill="1" applyAlignment="1">
      <alignment horizontal="left" vertical="center"/>
    </xf>
    <xf numFmtId="166" fontId="8" fillId="0" borderId="3" xfId="0" applyNumberFormat="1" applyFont="1" applyFill="1" applyBorder="1" applyAlignment="1">
      <alignment horizontal="left" vertical="center"/>
    </xf>
    <xf numFmtId="166" fontId="8" fillId="0" borderId="0" xfId="0" applyNumberFormat="1" applyFont="1" applyFill="1" applyAlignment="1">
      <alignment horizontal="left" vertical="center"/>
    </xf>
    <xf numFmtId="166" fontId="10" fillId="0" borderId="0" xfId="0" applyNumberFormat="1" applyFont="1" applyFill="1" applyAlignment="1">
      <alignment horizontal="left" vertical="center"/>
    </xf>
    <xf numFmtId="166" fontId="11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quotePrefix="1" applyFont="1" applyFill="1" applyAlignment="1">
      <alignment vertical="center"/>
    </xf>
    <xf numFmtId="0" fontId="33" fillId="0" borderId="0" xfId="0" applyFont="1" applyFill="1" applyAlignment="1">
      <alignment vertical="center"/>
    </xf>
    <xf numFmtId="166" fontId="6" fillId="0" borderId="3" xfId="0" applyNumberFormat="1" applyFont="1" applyFill="1" applyBorder="1" applyAlignment="1">
      <alignment horizontal="left" vertical="center"/>
    </xf>
    <xf numFmtId="166" fontId="6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left" vertical="center"/>
    </xf>
    <xf numFmtId="166" fontId="11" fillId="0" borderId="0" xfId="0" quotePrefix="1" applyNumberFormat="1" applyFont="1" applyFill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6" fillId="0" borderId="0" xfId="0" applyNumberFormat="1" applyFont="1" applyFill="1" applyBorder="1" applyAlignment="1">
      <alignment horizontal="right" vertical="center" wrapText="1"/>
    </xf>
    <xf numFmtId="175" fontId="11" fillId="0" borderId="0" xfId="0" applyNumberFormat="1" applyFont="1" applyFill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10" fillId="0" borderId="0" xfId="0" quotePrefix="1" applyNumberFormat="1" applyFont="1" applyFill="1" applyAlignment="1">
      <alignment horizontal="center" vertical="center"/>
    </xf>
    <xf numFmtId="165" fontId="10" fillId="0" borderId="3" xfId="0" quotePrefix="1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36">
    <cellStyle name="Comma" xfId="4" builtinId="3"/>
    <cellStyle name="Comma 10" xfId="76" xr:uid="{00000000-0005-0000-0000-000001000000}"/>
    <cellStyle name="Comma 10 2" xfId="64" xr:uid="{00000000-0005-0000-0000-000002000000}"/>
    <cellStyle name="Comma 10 2 2" xfId="139" xr:uid="{00000000-0005-0000-0000-000003000000}"/>
    <cellStyle name="Comma 10 2 3" xfId="193" xr:uid="{00000000-0005-0000-0000-000004000000}"/>
    <cellStyle name="Comma 10 3" xfId="146" xr:uid="{00000000-0005-0000-0000-000005000000}"/>
    <cellStyle name="Comma 10 4" xfId="200" xr:uid="{00000000-0005-0000-0000-000006000000}"/>
    <cellStyle name="Comma 10 4 13 2 3 2 2" xfId="40" xr:uid="{00000000-0005-0000-0000-000007000000}"/>
    <cellStyle name="Comma 10 4 13 2 3 2 2 2" xfId="132" xr:uid="{00000000-0005-0000-0000-000008000000}"/>
    <cellStyle name="Comma 10 4 13 2 3 2 2 3" xfId="186" xr:uid="{00000000-0005-0000-0000-000009000000}"/>
    <cellStyle name="Comma 103" xfId="23" xr:uid="{00000000-0005-0000-0000-00000A000000}"/>
    <cellStyle name="Comma 103 2" xfId="127" xr:uid="{00000000-0005-0000-0000-00000B000000}"/>
    <cellStyle name="Comma 103 3" xfId="180" xr:uid="{00000000-0005-0000-0000-00000C000000}"/>
    <cellStyle name="Comma 103 5" xfId="113" xr:uid="{00000000-0005-0000-0000-00000D000000}"/>
    <cellStyle name="Comma 105" xfId="108" xr:uid="{00000000-0005-0000-0000-00000E000000}"/>
    <cellStyle name="Comma 105 2" xfId="166" xr:uid="{00000000-0005-0000-0000-00000F000000}"/>
    <cellStyle name="Comma 105 3" xfId="220" xr:uid="{00000000-0005-0000-0000-000010000000}"/>
    <cellStyle name="Comma 108" xfId="77" xr:uid="{00000000-0005-0000-0000-000011000000}"/>
    <cellStyle name="Comma 108 2" xfId="147" xr:uid="{00000000-0005-0000-0000-000012000000}"/>
    <cellStyle name="Comma 108 3" xfId="201" xr:uid="{00000000-0005-0000-0000-000013000000}"/>
    <cellStyle name="Comma 11" xfId="126" xr:uid="{00000000-0005-0000-0000-000014000000}"/>
    <cellStyle name="Comma 111" xfId="115" xr:uid="{00000000-0005-0000-0000-000015000000}"/>
    <cellStyle name="Comma 12" xfId="170" xr:uid="{00000000-0005-0000-0000-000016000000}"/>
    <cellStyle name="Comma 12 2 2" xfId="34" xr:uid="{00000000-0005-0000-0000-000017000000}"/>
    <cellStyle name="Comma 12 2 2 2" xfId="130" xr:uid="{00000000-0005-0000-0000-000018000000}"/>
    <cellStyle name="Comma 12 2 2 3" xfId="184" xr:uid="{00000000-0005-0000-0000-000019000000}"/>
    <cellStyle name="Comma 13" xfId="60" xr:uid="{00000000-0005-0000-0000-00001A000000}"/>
    <cellStyle name="Comma 13 2" xfId="138" xr:uid="{00000000-0005-0000-0000-00001B000000}"/>
    <cellStyle name="Comma 13 3" xfId="192" xr:uid="{00000000-0005-0000-0000-00001C000000}"/>
    <cellStyle name="Comma 14" xfId="172" xr:uid="{00000000-0005-0000-0000-00001D000000}"/>
    <cellStyle name="Comma 14 2" xfId="227" xr:uid="{00000000-0005-0000-0000-00001E000000}"/>
    <cellStyle name="Comma 15" xfId="178" xr:uid="{00000000-0005-0000-0000-00001F000000}"/>
    <cellStyle name="Comma 16" xfId="68" xr:uid="{00000000-0005-0000-0000-000020000000}"/>
    <cellStyle name="Comma 16 2" xfId="142" xr:uid="{00000000-0005-0000-0000-000021000000}"/>
    <cellStyle name="Comma 16 3" xfId="196" xr:uid="{00000000-0005-0000-0000-000022000000}"/>
    <cellStyle name="Comma 17" xfId="55" xr:uid="{00000000-0005-0000-0000-000023000000}"/>
    <cellStyle name="Comma 17 2" xfId="136" xr:uid="{00000000-0005-0000-0000-000024000000}"/>
    <cellStyle name="Comma 17 3" xfId="89" xr:uid="{00000000-0005-0000-0000-000025000000}"/>
    <cellStyle name="Comma 17 3 2" xfId="153" xr:uid="{00000000-0005-0000-0000-000026000000}"/>
    <cellStyle name="Comma 17 3 3" xfId="207" xr:uid="{00000000-0005-0000-0000-000027000000}"/>
    <cellStyle name="Comma 17 4" xfId="190" xr:uid="{00000000-0005-0000-0000-000028000000}"/>
    <cellStyle name="Comma 18" xfId="58" xr:uid="{00000000-0005-0000-0000-000029000000}"/>
    <cellStyle name="Comma 18 2" xfId="137" xr:uid="{00000000-0005-0000-0000-00002A000000}"/>
    <cellStyle name="Comma 18 3" xfId="191" xr:uid="{00000000-0005-0000-0000-00002B000000}"/>
    <cellStyle name="Comma 19" xfId="22" xr:uid="{00000000-0005-0000-0000-00002C000000}"/>
    <cellStyle name="Comma 2" xfId="3" xr:uid="{00000000-0005-0000-0000-00002D000000}"/>
    <cellStyle name="Comma 2 10" xfId="36" xr:uid="{00000000-0005-0000-0000-00002E000000}"/>
    <cellStyle name="Comma 2 10 2" xfId="131" xr:uid="{00000000-0005-0000-0000-00002F000000}"/>
    <cellStyle name="Comma 2 10 3" xfId="185" xr:uid="{00000000-0005-0000-0000-000030000000}"/>
    <cellStyle name="Comma 2 10 7" xfId="86" xr:uid="{00000000-0005-0000-0000-000031000000}"/>
    <cellStyle name="Comma 2 10 7 2" xfId="151" xr:uid="{00000000-0005-0000-0000-000032000000}"/>
    <cellStyle name="Comma 2 10 7 3" xfId="205" xr:uid="{00000000-0005-0000-0000-000033000000}"/>
    <cellStyle name="Comma 2 11" xfId="175" xr:uid="{00000000-0005-0000-0000-000034000000}"/>
    <cellStyle name="Comma 2 12" xfId="197" xr:uid="{00000000-0005-0000-0000-000035000000}"/>
    <cellStyle name="Comma 2 13" xfId="11" xr:uid="{00000000-0005-0000-0000-000036000000}"/>
    <cellStyle name="Comma 2 2" xfId="87" xr:uid="{00000000-0005-0000-0000-000037000000}"/>
    <cellStyle name="Comma 2 2 2" xfId="92" xr:uid="{00000000-0005-0000-0000-000038000000}"/>
    <cellStyle name="Comma 2 2 2 2" xfId="100" xr:uid="{00000000-0005-0000-0000-000039000000}"/>
    <cellStyle name="Comma 2 2 2 2 2" xfId="162" xr:uid="{00000000-0005-0000-0000-00003A000000}"/>
    <cellStyle name="Comma 2 2 2 2 3" xfId="216" xr:uid="{00000000-0005-0000-0000-00003B000000}"/>
    <cellStyle name="Comma 2 2 2 3" xfId="156" xr:uid="{00000000-0005-0000-0000-00003C000000}"/>
    <cellStyle name="Comma 2 2 2 4" xfId="210" xr:uid="{00000000-0005-0000-0000-00003D000000}"/>
    <cellStyle name="Comma 2 2 3" xfId="124" xr:uid="{00000000-0005-0000-0000-00003E000000}"/>
    <cellStyle name="Comma 2 2 4" xfId="152" xr:uid="{00000000-0005-0000-0000-00003F000000}"/>
    <cellStyle name="Comma 2 2 5" xfId="169" xr:uid="{00000000-0005-0000-0000-000040000000}"/>
    <cellStyle name="Comma 2 2 6" xfId="176" xr:uid="{00000000-0005-0000-0000-000041000000}"/>
    <cellStyle name="Comma 2 2 6 8" xfId="42" xr:uid="{00000000-0005-0000-0000-000042000000}"/>
    <cellStyle name="Comma 2 2 6 8 2" xfId="133" xr:uid="{00000000-0005-0000-0000-000043000000}"/>
    <cellStyle name="Comma 2 2 6 8 3" xfId="187" xr:uid="{00000000-0005-0000-0000-000044000000}"/>
    <cellStyle name="Comma 2 2 7" xfId="206" xr:uid="{00000000-0005-0000-0000-000045000000}"/>
    <cellStyle name="Comma 2 3" xfId="72" xr:uid="{00000000-0005-0000-0000-000046000000}"/>
    <cellStyle name="Comma 2 3 2" xfId="99" xr:uid="{00000000-0005-0000-0000-000047000000}"/>
    <cellStyle name="Comma 2 3 2 2" xfId="161" xr:uid="{00000000-0005-0000-0000-000048000000}"/>
    <cellStyle name="Comma 2 3 2 3" xfId="215" xr:uid="{00000000-0005-0000-0000-000049000000}"/>
    <cellStyle name="Comma 2 3 3" xfId="144" xr:uid="{00000000-0005-0000-0000-00004A000000}"/>
    <cellStyle name="Comma 2 3 4" xfId="198" xr:uid="{00000000-0005-0000-0000-00004B000000}"/>
    <cellStyle name="Comma 2 4" xfId="71" xr:uid="{00000000-0005-0000-0000-00004C000000}"/>
    <cellStyle name="Comma 2 5" xfId="121" xr:uid="{00000000-0005-0000-0000-00004D000000}"/>
    <cellStyle name="Comma 2 6" xfId="123" xr:uid="{00000000-0005-0000-0000-00004E000000}"/>
    <cellStyle name="Comma 2 7" xfId="143" xr:uid="{00000000-0005-0000-0000-00004F000000}"/>
    <cellStyle name="Comma 2 8" xfId="168" xr:uid="{00000000-0005-0000-0000-000050000000}"/>
    <cellStyle name="Comma 2 9" xfId="91" xr:uid="{00000000-0005-0000-0000-000051000000}"/>
    <cellStyle name="Comma 2 9 2" xfId="155" xr:uid="{00000000-0005-0000-0000-000052000000}"/>
    <cellStyle name="Comma 2 9 3" xfId="209" xr:uid="{00000000-0005-0000-0000-000053000000}"/>
    <cellStyle name="Comma 20" xfId="179" xr:uid="{00000000-0005-0000-0000-000054000000}"/>
    <cellStyle name="Comma 21" xfId="19" xr:uid="{00000000-0005-0000-0000-000055000000}"/>
    <cellStyle name="Comma 3" xfId="10" xr:uid="{00000000-0005-0000-0000-000056000000}"/>
    <cellStyle name="Comma 3 2" xfId="50" xr:uid="{00000000-0005-0000-0000-000057000000}"/>
    <cellStyle name="Comma 3 2 2" xfId="67" xr:uid="{00000000-0005-0000-0000-000058000000}"/>
    <cellStyle name="Comma 3 2 2 2" xfId="106" xr:uid="{00000000-0005-0000-0000-000059000000}"/>
    <cellStyle name="Comma 3 2 2 2 2" xfId="164" xr:uid="{00000000-0005-0000-0000-00005A000000}"/>
    <cellStyle name="Comma 3 2 2 2 3" xfId="218" xr:uid="{00000000-0005-0000-0000-00005B000000}"/>
    <cellStyle name="Comma 3 2 2 3" xfId="141" xr:uid="{00000000-0005-0000-0000-00005C000000}"/>
    <cellStyle name="Comma 3 2 2 4" xfId="195" xr:uid="{00000000-0005-0000-0000-00005D000000}"/>
    <cellStyle name="Comma 3 2 3" xfId="53" xr:uid="{00000000-0005-0000-0000-00005E000000}"/>
    <cellStyle name="Comma 3 2 3 2" xfId="135" xr:uid="{00000000-0005-0000-0000-00005F000000}"/>
    <cellStyle name="Comma 3 2 3 3" xfId="189" xr:uid="{00000000-0005-0000-0000-000060000000}"/>
    <cellStyle name="Comma 3 2 4" xfId="134" xr:uid="{00000000-0005-0000-0000-000061000000}"/>
    <cellStyle name="Comma 3 2 5" xfId="81" xr:uid="{00000000-0005-0000-0000-000062000000}"/>
    <cellStyle name="Comma 3 2 5 2" xfId="148" xr:uid="{00000000-0005-0000-0000-000063000000}"/>
    <cellStyle name="Comma 3 2 5 3" xfId="202" xr:uid="{00000000-0005-0000-0000-000064000000}"/>
    <cellStyle name="Comma 3 2 6" xfId="75" xr:uid="{00000000-0005-0000-0000-000065000000}"/>
    <cellStyle name="Comma 3 2 6 2" xfId="145" xr:uid="{00000000-0005-0000-0000-000066000000}"/>
    <cellStyle name="Comma 3 2 6 3" xfId="199" xr:uid="{00000000-0005-0000-0000-000067000000}"/>
    <cellStyle name="Comma 3 2 7" xfId="188" xr:uid="{00000000-0005-0000-0000-000068000000}"/>
    <cellStyle name="Comma 3 3" xfId="107" xr:uid="{00000000-0005-0000-0000-000069000000}"/>
    <cellStyle name="Comma 3 3 2" xfId="165" xr:uid="{00000000-0005-0000-0000-00006A000000}"/>
    <cellStyle name="Comma 3 3 3" xfId="219" xr:uid="{00000000-0005-0000-0000-00006B000000}"/>
    <cellStyle name="Comma 3 4" xfId="84" xr:uid="{00000000-0005-0000-0000-00006C000000}"/>
    <cellStyle name="Comma 3 5" xfId="150" xr:uid="{00000000-0005-0000-0000-00006D000000}"/>
    <cellStyle name="Comma 3 6" xfId="20" xr:uid="{00000000-0005-0000-0000-00006E000000}"/>
    <cellStyle name="Comma 3 7" xfId="204" xr:uid="{00000000-0005-0000-0000-00006F000000}"/>
    <cellStyle name="Comma 4" xfId="83" xr:uid="{00000000-0005-0000-0000-000070000000}"/>
    <cellStyle name="Comma 4 2" xfId="116" xr:uid="{00000000-0005-0000-0000-000071000000}"/>
    <cellStyle name="Comma 4 3" xfId="149" xr:uid="{00000000-0005-0000-0000-000072000000}"/>
    <cellStyle name="Comma 4 4" xfId="203" xr:uid="{00000000-0005-0000-0000-000073000000}"/>
    <cellStyle name="Comma 4 6" xfId="32" xr:uid="{00000000-0005-0000-0000-000074000000}"/>
    <cellStyle name="Comma 4 6 2" xfId="129" xr:uid="{00000000-0005-0000-0000-000075000000}"/>
    <cellStyle name="Comma 4 6 3" xfId="182" xr:uid="{00000000-0005-0000-0000-000076000000}"/>
    <cellStyle name="Comma 5" xfId="120" xr:uid="{00000000-0005-0000-0000-000077000000}"/>
    <cellStyle name="Comma 5 2" xfId="94" xr:uid="{00000000-0005-0000-0000-000078000000}"/>
    <cellStyle name="Comma 5 2 2" xfId="158" xr:uid="{00000000-0005-0000-0000-000079000000}"/>
    <cellStyle name="Comma 5 2 3" xfId="212" xr:uid="{00000000-0005-0000-0000-00007A000000}"/>
    <cellStyle name="Comma 5 3" xfId="96" xr:uid="{00000000-0005-0000-0000-00007B000000}"/>
    <cellStyle name="Comma 5 3 2" xfId="160" xr:uid="{00000000-0005-0000-0000-00007C000000}"/>
    <cellStyle name="Comma 5 3 3" xfId="214" xr:uid="{00000000-0005-0000-0000-00007D000000}"/>
    <cellStyle name="Comma 6" xfId="25" xr:uid="{00000000-0005-0000-0000-00007E000000}"/>
    <cellStyle name="Comma 6 2" xfId="66" xr:uid="{00000000-0005-0000-0000-00007F000000}"/>
    <cellStyle name="Comma 6 2 2" xfId="140" xr:uid="{00000000-0005-0000-0000-000080000000}"/>
    <cellStyle name="Comma 6 2 3" xfId="194" xr:uid="{00000000-0005-0000-0000-000081000000}"/>
    <cellStyle name="Comma 6 3" xfId="128" xr:uid="{00000000-0005-0000-0000-000082000000}"/>
    <cellStyle name="Comma 6 4" xfId="181" xr:uid="{00000000-0005-0000-0000-000083000000}"/>
    <cellStyle name="Comma 7" xfId="95" xr:uid="{00000000-0005-0000-0000-000084000000}"/>
    <cellStyle name="Comma 7 2" xfId="159" xr:uid="{00000000-0005-0000-0000-000085000000}"/>
    <cellStyle name="Comma 7 3" xfId="213" xr:uid="{00000000-0005-0000-0000-000086000000}"/>
    <cellStyle name="Comma 8" xfId="90" xr:uid="{00000000-0005-0000-0000-000087000000}"/>
    <cellStyle name="Comma 8 2" xfId="154" xr:uid="{00000000-0005-0000-0000-000088000000}"/>
    <cellStyle name="Comma 8 3" xfId="208" xr:uid="{00000000-0005-0000-0000-000089000000}"/>
    <cellStyle name="Comma 9" xfId="93" xr:uid="{00000000-0005-0000-0000-00008A000000}"/>
    <cellStyle name="Comma 9 2" xfId="105" xr:uid="{00000000-0005-0000-0000-00008B000000}"/>
    <cellStyle name="Comma 9 2 2" xfId="163" xr:uid="{00000000-0005-0000-0000-00008C000000}"/>
    <cellStyle name="Comma 9 2 3" xfId="217" xr:uid="{00000000-0005-0000-0000-00008D000000}"/>
    <cellStyle name="Comma 9 3" xfId="157" xr:uid="{00000000-0005-0000-0000-00008E000000}"/>
    <cellStyle name="Comma 9 4" xfId="211" xr:uid="{00000000-0005-0000-0000-00008F000000}"/>
    <cellStyle name="Currency 2" xfId="12" xr:uid="{00000000-0005-0000-0000-000090000000}"/>
    <cellStyle name="Followed Hyperlink" xfId="15" xr:uid="{00000000-0005-0000-0000-000091000000}"/>
    <cellStyle name="Good 2" xfId="98" xr:uid="{00000000-0005-0000-0000-000092000000}"/>
    <cellStyle name="Hyperlink" xfId="17" xr:uid="{00000000-0005-0000-0000-000093000000}"/>
    <cellStyle name="Hyperlink 2" xfId="16" xr:uid="{00000000-0005-0000-0000-000094000000}"/>
    <cellStyle name="Hyperlink 2 2" xfId="48" xr:uid="{00000000-0005-0000-0000-000095000000}"/>
    <cellStyle name="Hyperlink 3" xfId="183" xr:uid="{00000000-0005-0000-0000-000096000000}"/>
    <cellStyle name="Normal" xfId="0" builtinId="0"/>
    <cellStyle name="Normal - Style1 2" xfId="35" xr:uid="{00000000-0005-0000-0000-000098000000}"/>
    <cellStyle name="Normal 10" xfId="174" xr:uid="{00000000-0005-0000-0000-000099000000}"/>
    <cellStyle name="Normal 10 10" xfId="112" xr:uid="{00000000-0005-0000-0000-00009A000000}"/>
    <cellStyle name="Normal 10 2" xfId="41" xr:uid="{00000000-0005-0000-0000-00009B000000}"/>
    <cellStyle name="Normal 10 2 2" xfId="31" xr:uid="{00000000-0005-0000-0000-00009C000000}"/>
    <cellStyle name="Normal 10 5 2" xfId="85" xr:uid="{00000000-0005-0000-0000-00009D000000}"/>
    <cellStyle name="Normal 11" xfId="24" xr:uid="{00000000-0005-0000-0000-00009E000000}"/>
    <cellStyle name="Normal 11 2 5" xfId="69" xr:uid="{00000000-0005-0000-0000-00009F000000}"/>
    <cellStyle name="Normal 11 5" xfId="82" xr:uid="{00000000-0005-0000-0000-0000A0000000}"/>
    <cellStyle name="Normal 12" xfId="177" xr:uid="{00000000-0005-0000-0000-0000A1000000}"/>
    <cellStyle name="Normal 12 2" xfId="79" xr:uid="{00000000-0005-0000-0000-0000A2000000}"/>
    <cellStyle name="Normal 13" xfId="6" xr:uid="{00000000-0005-0000-0000-0000A3000000}"/>
    <cellStyle name="Normal 138" xfId="26" xr:uid="{00000000-0005-0000-0000-0000A4000000}"/>
    <cellStyle name="Normal 138 2" xfId="109" xr:uid="{00000000-0005-0000-0000-0000A5000000}"/>
    <cellStyle name="Normal 139" xfId="173" xr:uid="{00000000-0005-0000-0000-0000A6000000}"/>
    <cellStyle name="Normal 14" xfId="228" xr:uid="{00000000-0005-0000-0000-0000A7000000}"/>
    <cellStyle name="Normal 140" xfId="111" xr:uid="{00000000-0005-0000-0000-0000A8000000}"/>
    <cellStyle name="Normal 141" xfId="114" xr:uid="{00000000-0005-0000-0000-0000A9000000}"/>
    <cellStyle name="Normal 143" xfId="117" xr:uid="{00000000-0005-0000-0000-0000AA000000}"/>
    <cellStyle name="Normal 148" xfId="70" xr:uid="{00000000-0005-0000-0000-0000AB000000}"/>
    <cellStyle name="Normal 15" xfId="51" xr:uid="{00000000-0005-0000-0000-0000AC000000}"/>
    <cellStyle name="Normal 16" xfId="229" xr:uid="{00000000-0005-0000-0000-0000AD000000}"/>
    <cellStyle name="Normal 17" xfId="230" xr:uid="{00000000-0005-0000-0000-0000AE000000}"/>
    <cellStyle name="Normal 18" xfId="231" xr:uid="{00000000-0005-0000-0000-0000AF000000}"/>
    <cellStyle name="Normal 19" xfId="59" xr:uid="{00000000-0005-0000-0000-0000B0000000}"/>
    <cellStyle name="Normal 2" xfId="7" xr:uid="{00000000-0005-0000-0000-0000B1000000}"/>
    <cellStyle name="Normal 2 11 3" xfId="45" xr:uid="{00000000-0005-0000-0000-0000B2000000}"/>
    <cellStyle name="Normal 2 2" xfId="13" xr:uid="{00000000-0005-0000-0000-0000B3000000}"/>
    <cellStyle name="Normal 2 2 2" xfId="37" xr:uid="{00000000-0005-0000-0000-0000B4000000}"/>
    <cellStyle name="Normal 2 2 2 2" xfId="38" xr:uid="{00000000-0005-0000-0000-0000B5000000}"/>
    <cellStyle name="Normal 2 2 2 2 2" xfId="63" xr:uid="{00000000-0005-0000-0000-0000B6000000}"/>
    <cellStyle name="Normal 2 2 2 3" xfId="104" xr:uid="{00000000-0005-0000-0000-0000B7000000}"/>
    <cellStyle name="Normal 2 2 3" xfId="65" xr:uid="{00000000-0005-0000-0000-0000B8000000}"/>
    <cellStyle name="Normal 2 2 4" xfId="49" xr:uid="{00000000-0005-0000-0000-0000B9000000}"/>
    <cellStyle name="Normal 2 3" xfId="74" xr:uid="{00000000-0005-0000-0000-0000BA000000}"/>
    <cellStyle name="Normal 2 4" xfId="33" xr:uid="{00000000-0005-0000-0000-0000BB000000}"/>
    <cellStyle name="Normal 2 5" xfId="171" xr:uid="{00000000-0005-0000-0000-0000BC000000}"/>
    <cellStyle name="Normal 20" xfId="232" xr:uid="{00000000-0005-0000-0000-0000BD000000}"/>
    <cellStyle name="Normal 21" xfId="234" xr:uid="{00000000-0005-0000-0000-0000BE000000}"/>
    <cellStyle name="Normal 22" xfId="235" xr:uid="{00000000-0005-0000-0000-0000BF000000}"/>
    <cellStyle name="Normal 23" xfId="233" xr:uid="{00000000-0005-0000-0000-0000C0000000}"/>
    <cellStyle name="Normal 3" xfId="8" xr:uid="{00000000-0005-0000-0000-0000C1000000}"/>
    <cellStyle name="Normal 3 2" xfId="9" xr:uid="{00000000-0005-0000-0000-0000C2000000}"/>
    <cellStyle name="Normal 3 2 2" xfId="103" xr:uid="{00000000-0005-0000-0000-0000C3000000}"/>
    <cellStyle name="Normal 3 2 2 3" xfId="46" xr:uid="{00000000-0005-0000-0000-0000C4000000}"/>
    <cellStyle name="Normal 3 3" xfId="5" xr:uid="{00000000-0005-0000-0000-0000C5000000}"/>
    <cellStyle name="Normal 3 3 2" xfId="125" xr:uid="{00000000-0005-0000-0000-0000C6000000}"/>
    <cellStyle name="Normal 3 3 3" xfId="39" xr:uid="{00000000-0005-0000-0000-0000C7000000}"/>
    <cellStyle name="Normal 3 4" xfId="97" xr:uid="{00000000-0005-0000-0000-0000C8000000}"/>
    <cellStyle name="Normal 4" xfId="21" xr:uid="{00000000-0005-0000-0000-0000C9000000}"/>
    <cellStyle name="Normal 4 2" xfId="118" xr:uid="{00000000-0005-0000-0000-0000CA000000}"/>
    <cellStyle name="Normal 4 2 2 3" xfId="47" xr:uid="{00000000-0005-0000-0000-0000CB000000}"/>
    <cellStyle name="Normal 43 2 3 3" xfId="52" xr:uid="{00000000-0005-0000-0000-0000CC000000}"/>
    <cellStyle name="Normal 48" xfId="29" xr:uid="{00000000-0005-0000-0000-0000CD000000}"/>
    <cellStyle name="Normal 5" xfId="18" xr:uid="{00000000-0005-0000-0000-0000CE000000}"/>
    <cellStyle name="Normal 5 2" xfId="221" xr:uid="{00000000-0005-0000-0000-0000CF000000}"/>
    <cellStyle name="Normal 5 7" xfId="88" xr:uid="{00000000-0005-0000-0000-0000D0000000}"/>
    <cellStyle name="Normal 53" xfId="61" xr:uid="{00000000-0005-0000-0000-0000D1000000}"/>
    <cellStyle name="Normal 54" xfId="56" xr:uid="{00000000-0005-0000-0000-0000D2000000}"/>
    <cellStyle name="Normal 55" xfId="30" xr:uid="{00000000-0005-0000-0000-0000D3000000}"/>
    <cellStyle name="Normal 56" xfId="62" xr:uid="{00000000-0005-0000-0000-0000D4000000}"/>
    <cellStyle name="Normal 56 2" xfId="224" xr:uid="{00000000-0005-0000-0000-0000D5000000}"/>
    <cellStyle name="Normal 58" xfId="73" xr:uid="{00000000-0005-0000-0000-0000D6000000}"/>
    <cellStyle name="Normal 59" xfId="54" xr:uid="{00000000-0005-0000-0000-0000D7000000}"/>
    <cellStyle name="Normal 6" xfId="122" xr:uid="{00000000-0005-0000-0000-0000D8000000}"/>
    <cellStyle name="Normal 60" xfId="57" xr:uid="{00000000-0005-0000-0000-0000D9000000}"/>
    <cellStyle name="Normal 61" xfId="223" xr:uid="{00000000-0005-0000-0000-0000DA000000}"/>
    <cellStyle name="Normal 61 2" xfId="225" xr:uid="{00000000-0005-0000-0000-0000DB000000}"/>
    <cellStyle name="Normal 62" xfId="78" xr:uid="{00000000-0005-0000-0000-0000DC000000}"/>
    <cellStyle name="Normal 67" xfId="101" xr:uid="{00000000-0005-0000-0000-0000DD000000}"/>
    <cellStyle name="Normal 68" xfId="102" xr:uid="{00000000-0005-0000-0000-0000DE000000}"/>
    <cellStyle name="Normal 69" xfId="222" xr:uid="{00000000-0005-0000-0000-0000DF000000}"/>
    <cellStyle name="Normal 7" xfId="167" xr:uid="{00000000-0005-0000-0000-0000E0000000}"/>
    <cellStyle name="Normal 71" xfId="226" xr:uid="{00000000-0005-0000-0000-0000E1000000}"/>
    <cellStyle name="Normal 74" xfId="80" xr:uid="{00000000-0005-0000-0000-0000E2000000}"/>
    <cellStyle name="Normal 8" xfId="2" xr:uid="{00000000-0005-0000-0000-0000E3000000}"/>
    <cellStyle name="Normal 8 10" xfId="119" xr:uid="{00000000-0005-0000-0000-0000E4000000}"/>
    <cellStyle name="Normal 8 3 5" xfId="27" xr:uid="{00000000-0005-0000-0000-0000E5000000}"/>
    <cellStyle name="Normal 9" xfId="28" xr:uid="{00000000-0005-0000-0000-0000E6000000}"/>
    <cellStyle name="Normal 9 11" xfId="110" xr:uid="{00000000-0005-0000-0000-0000E7000000}"/>
    <cellStyle name="Percent" xfId="1" builtinId="5"/>
    <cellStyle name="Percent 10" xfId="43" xr:uid="{00000000-0005-0000-0000-0000E9000000}"/>
    <cellStyle name="Percent 2" xfId="14" xr:uid="{00000000-0005-0000-0000-0000EA000000}"/>
    <cellStyle name="Percent 2 2" xfId="44" xr:uid="{00000000-0005-0000-0000-0000EB00000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1"/>
  <sheetViews>
    <sheetView topLeftCell="A99" zoomScale="130" zoomScaleNormal="130" zoomScaleSheetLayoutView="100" workbookViewId="0">
      <selection activeCell="D79" sqref="D79"/>
    </sheetView>
  </sheetViews>
  <sheetFormatPr defaultColWidth="9.42578125" defaultRowHeight="16.5" customHeight="1"/>
  <cols>
    <col min="1" max="3" width="1.5703125" style="10" customWidth="1"/>
    <col min="4" max="4" width="41.85546875" style="10" customWidth="1"/>
    <col min="5" max="5" width="6.42578125" style="10" customWidth="1"/>
    <col min="6" max="6" width="0.5703125" style="10" customWidth="1"/>
    <col min="7" max="7" width="12.5703125" style="10" customWidth="1"/>
    <col min="8" max="8" width="0.5703125" style="10" customWidth="1"/>
    <col min="9" max="9" width="12.5703125" style="10" customWidth="1"/>
    <col min="10" max="10" width="0.5703125" style="10" customWidth="1"/>
    <col min="11" max="11" width="12.5703125" style="10" customWidth="1"/>
    <col min="12" max="12" width="0.5703125" style="10" customWidth="1"/>
    <col min="13" max="13" width="12.5703125" style="10" customWidth="1"/>
    <col min="14" max="16384" width="9.42578125" style="10"/>
  </cols>
  <sheetData>
    <row r="1" spans="1:13" ht="16.5" customHeight="1">
      <c r="A1" s="58" t="s">
        <v>96</v>
      </c>
      <c r="E1" s="200"/>
      <c r="G1" s="59"/>
      <c r="H1" s="59"/>
      <c r="I1" s="59"/>
      <c r="K1" s="59"/>
      <c r="L1" s="59"/>
      <c r="M1" s="59"/>
    </row>
    <row r="2" spans="1:13" ht="16.5" customHeight="1">
      <c r="A2" s="58" t="s">
        <v>104</v>
      </c>
      <c r="E2" s="200"/>
      <c r="G2" s="59"/>
      <c r="H2" s="59"/>
      <c r="I2" s="59"/>
      <c r="K2" s="59"/>
      <c r="L2" s="59"/>
      <c r="M2" s="59"/>
    </row>
    <row r="3" spans="1:13" ht="16.5" customHeight="1">
      <c r="A3" s="60" t="s">
        <v>201</v>
      </c>
      <c r="B3" s="61"/>
      <c r="C3" s="61"/>
      <c r="D3" s="61"/>
      <c r="E3" s="62"/>
      <c r="F3" s="61"/>
      <c r="G3" s="63"/>
      <c r="H3" s="63"/>
      <c r="I3" s="63"/>
      <c r="J3" s="61"/>
      <c r="K3" s="63"/>
      <c r="L3" s="63"/>
      <c r="M3" s="63"/>
    </row>
    <row r="4" spans="1:13" ht="16.5" customHeight="1">
      <c r="E4" s="200"/>
      <c r="G4" s="64"/>
      <c r="H4" s="64"/>
      <c r="I4" s="64"/>
      <c r="J4" s="65"/>
      <c r="K4" s="64"/>
      <c r="L4" s="64"/>
      <c r="M4" s="64"/>
    </row>
    <row r="5" spans="1:13" ht="16.5" customHeight="1">
      <c r="E5" s="200"/>
      <c r="G5" s="64"/>
      <c r="H5" s="64"/>
      <c r="I5" s="64"/>
      <c r="J5" s="65"/>
      <c r="K5" s="64"/>
      <c r="L5" s="64"/>
      <c r="M5" s="64"/>
    </row>
    <row r="6" spans="1:13" ht="16.5" customHeight="1">
      <c r="E6" s="200"/>
      <c r="G6" s="204" t="s">
        <v>41</v>
      </c>
      <c r="H6" s="204"/>
      <c r="I6" s="204"/>
      <c r="J6" s="58"/>
      <c r="K6" s="204" t="s">
        <v>59</v>
      </c>
      <c r="L6" s="204"/>
      <c r="M6" s="204"/>
    </row>
    <row r="7" spans="1:13" ht="16.5" customHeight="1">
      <c r="E7" s="200"/>
      <c r="G7" s="205" t="s">
        <v>121</v>
      </c>
      <c r="H7" s="205"/>
      <c r="I7" s="205"/>
      <c r="K7" s="205" t="s">
        <v>121</v>
      </c>
      <c r="L7" s="205"/>
      <c r="M7" s="205"/>
    </row>
    <row r="8" spans="1:13" ht="16.5" customHeight="1">
      <c r="E8" s="200"/>
      <c r="G8" s="66" t="s">
        <v>43</v>
      </c>
      <c r="H8" s="199"/>
      <c r="I8" s="66" t="s">
        <v>117</v>
      </c>
      <c r="K8" s="66" t="s">
        <v>43</v>
      </c>
      <c r="L8" s="199"/>
      <c r="M8" s="66" t="s">
        <v>117</v>
      </c>
    </row>
    <row r="9" spans="1:13" ht="16.5" customHeight="1">
      <c r="E9" s="200"/>
      <c r="G9" s="6" t="s">
        <v>128</v>
      </c>
      <c r="I9" s="67" t="s">
        <v>31</v>
      </c>
      <c r="J9" s="59"/>
      <c r="K9" s="6" t="s">
        <v>128</v>
      </c>
      <c r="M9" s="67" t="s">
        <v>31</v>
      </c>
    </row>
    <row r="10" spans="1:13" ht="16.5" customHeight="1">
      <c r="A10" s="68"/>
      <c r="E10" s="69"/>
      <c r="F10" s="58"/>
      <c r="G10" s="67" t="s">
        <v>196</v>
      </c>
      <c r="H10" s="67"/>
      <c r="I10" s="67" t="s">
        <v>129</v>
      </c>
      <c r="J10" s="58"/>
      <c r="K10" s="67" t="s">
        <v>196</v>
      </c>
      <c r="L10" s="67"/>
      <c r="M10" s="67" t="s">
        <v>129</v>
      </c>
    </row>
    <row r="11" spans="1:13" ht="17.45" customHeight="1">
      <c r="A11" s="68"/>
      <c r="E11" s="70" t="s">
        <v>0</v>
      </c>
      <c r="F11" s="71"/>
      <c r="G11" s="72" t="s">
        <v>1</v>
      </c>
      <c r="H11" s="67"/>
      <c r="I11" s="72" t="s">
        <v>1</v>
      </c>
      <c r="J11" s="71"/>
      <c r="K11" s="72" t="s">
        <v>1</v>
      </c>
      <c r="L11" s="66"/>
      <c r="M11" s="72" t="s">
        <v>1</v>
      </c>
    </row>
    <row r="12" spans="1:13" ht="16.5" customHeight="1">
      <c r="A12" s="73" t="s">
        <v>2</v>
      </c>
      <c r="E12" s="69"/>
      <c r="F12" s="71"/>
      <c r="G12" s="74"/>
      <c r="H12" s="67"/>
      <c r="I12" s="67"/>
      <c r="J12" s="75"/>
      <c r="K12" s="74"/>
      <c r="L12" s="67"/>
      <c r="M12" s="67"/>
    </row>
    <row r="13" spans="1:13" ht="9.9499999999999993" customHeight="1">
      <c r="E13" s="200"/>
      <c r="G13" s="26"/>
      <c r="H13" s="64"/>
      <c r="I13" s="64"/>
      <c r="J13" s="65"/>
      <c r="K13" s="26"/>
      <c r="L13" s="64"/>
      <c r="M13" s="64"/>
    </row>
    <row r="14" spans="1:13" ht="16.5" customHeight="1">
      <c r="A14" s="73" t="s">
        <v>3</v>
      </c>
      <c r="E14" s="200"/>
      <c r="G14" s="26"/>
      <c r="H14" s="64"/>
      <c r="I14" s="64"/>
      <c r="J14" s="65"/>
      <c r="K14" s="26"/>
      <c r="L14" s="64"/>
      <c r="M14" s="64"/>
    </row>
    <row r="15" spans="1:13" ht="9.9499999999999993" customHeight="1">
      <c r="A15" s="76"/>
      <c r="E15" s="200"/>
      <c r="G15" s="26"/>
      <c r="H15" s="64"/>
      <c r="I15" s="64"/>
      <c r="J15" s="65"/>
      <c r="K15" s="26"/>
      <c r="L15" s="64"/>
      <c r="M15" s="64"/>
    </row>
    <row r="16" spans="1:13" ht="16.5" customHeight="1">
      <c r="A16" s="10" t="s">
        <v>4</v>
      </c>
      <c r="E16" s="200"/>
      <c r="G16" s="26">
        <v>724135087</v>
      </c>
      <c r="H16" s="64"/>
      <c r="I16" s="64">
        <v>774464411</v>
      </c>
      <c r="J16" s="64"/>
      <c r="K16" s="26">
        <v>375082392</v>
      </c>
      <c r="L16" s="64"/>
      <c r="M16" s="64">
        <v>357869139</v>
      </c>
    </row>
    <row r="17" spans="1:13" ht="16.5" customHeight="1">
      <c r="A17" s="10" t="s">
        <v>130</v>
      </c>
      <c r="G17" s="26"/>
      <c r="K17" s="26"/>
    </row>
    <row r="18" spans="1:13" ht="16.5" customHeight="1">
      <c r="B18" s="10" t="s">
        <v>120</v>
      </c>
      <c r="E18" s="27"/>
      <c r="F18" s="77"/>
      <c r="G18" s="26">
        <v>1064019</v>
      </c>
      <c r="H18" s="64"/>
      <c r="I18" s="64">
        <v>401063714</v>
      </c>
      <c r="J18" s="64"/>
      <c r="K18" s="26">
        <v>0</v>
      </c>
      <c r="L18" s="64"/>
      <c r="M18" s="64">
        <v>400000000</v>
      </c>
    </row>
    <row r="19" spans="1:13" ht="16.5" customHeight="1">
      <c r="A19" s="10" t="s">
        <v>5</v>
      </c>
      <c r="E19" s="27">
        <v>8</v>
      </c>
      <c r="G19" s="26">
        <v>979244804</v>
      </c>
      <c r="H19" s="64"/>
      <c r="I19" s="64">
        <v>850324312</v>
      </c>
      <c r="J19" s="64"/>
      <c r="K19" s="26">
        <v>741735639</v>
      </c>
      <c r="L19" s="64"/>
      <c r="M19" s="64">
        <v>700678217</v>
      </c>
    </row>
    <row r="20" spans="1:13" ht="16.5" customHeight="1">
      <c r="A20" s="10" t="s">
        <v>131</v>
      </c>
      <c r="E20" s="27">
        <v>20</v>
      </c>
      <c r="F20" s="77"/>
      <c r="G20" s="26">
        <v>0</v>
      </c>
      <c r="H20" s="64"/>
      <c r="I20" s="64">
        <v>0</v>
      </c>
      <c r="J20" s="64"/>
      <c r="K20" s="26">
        <v>0</v>
      </c>
      <c r="L20" s="64"/>
      <c r="M20" s="64">
        <v>6606027</v>
      </c>
    </row>
    <row r="21" spans="1:13" ht="16.5" customHeight="1">
      <c r="A21" s="10" t="s">
        <v>73</v>
      </c>
      <c r="E21" s="200"/>
      <c r="G21" s="26"/>
      <c r="H21" s="64"/>
      <c r="I21" s="64"/>
      <c r="J21" s="64"/>
      <c r="K21" s="26"/>
      <c r="L21" s="64"/>
      <c r="M21" s="64"/>
    </row>
    <row r="22" spans="1:13" ht="16.5" customHeight="1">
      <c r="B22" s="10" t="s">
        <v>74</v>
      </c>
      <c r="E22" s="27">
        <v>20</v>
      </c>
      <c r="G22" s="26">
        <v>0</v>
      </c>
      <c r="H22" s="64"/>
      <c r="I22" s="64">
        <v>0</v>
      </c>
      <c r="J22" s="64"/>
      <c r="K22" s="26">
        <v>28162517</v>
      </c>
      <c r="L22" s="64"/>
      <c r="M22" s="64">
        <v>37092319</v>
      </c>
    </row>
    <row r="23" spans="1:13" ht="16.5" customHeight="1">
      <c r="A23" s="10" t="s">
        <v>75</v>
      </c>
      <c r="E23" s="200">
        <v>9</v>
      </c>
      <c r="G23" s="26">
        <v>1237904338</v>
      </c>
      <c r="H23" s="64"/>
      <c r="I23" s="64">
        <v>989457047</v>
      </c>
      <c r="J23" s="64"/>
      <c r="K23" s="26">
        <v>763067709</v>
      </c>
      <c r="L23" s="64"/>
      <c r="M23" s="64">
        <v>621145370</v>
      </c>
    </row>
    <row r="24" spans="1:13" ht="16.5" customHeight="1">
      <c r="A24" s="10" t="s">
        <v>197</v>
      </c>
      <c r="E24" s="200">
        <v>10</v>
      </c>
      <c r="G24" s="26">
        <v>1795045</v>
      </c>
      <c r="H24" s="64"/>
      <c r="I24" s="64">
        <v>2601397</v>
      </c>
      <c r="J24" s="64"/>
      <c r="K24" s="26">
        <v>1795045</v>
      </c>
      <c r="L24" s="64"/>
      <c r="M24" s="64">
        <v>2601397</v>
      </c>
    </row>
    <row r="25" spans="1:13" ht="16.5" customHeight="1">
      <c r="A25" s="10" t="s">
        <v>198</v>
      </c>
      <c r="E25" s="200">
        <v>6</v>
      </c>
      <c r="G25" s="26">
        <v>8962895</v>
      </c>
      <c r="H25" s="64"/>
      <c r="I25" s="64">
        <v>0</v>
      </c>
      <c r="J25" s="64"/>
      <c r="K25" s="26">
        <v>7493566</v>
      </c>
      <c r="L25" s="64"/>
      <c r="M25" s="64">
        <v>0</v>
      </c>
    </row>
    <row r="26" spans="1:13" ht="16.5" customHeight="1">
      <c r="A26" s="10" t="s">
        <v>76</v>
      </c>
      <c r="E26" s="200"/>
      <c r="G26" s="8">
        <v>37480835</v>
      </c>
      <c r="H26" s="64"/>
      <c r="I26" s="79">
        <v>20830808</v>
      </c>
      <c r="J26" s="64"/>
      <c r="K26" s="8">
        <v>2810764</v>
      </c>
      <c r="L26" s="64"/>
      <c r="M26" s="79">
        <v>2689162</v>
      </c>
    </row>
    <row r="27" spans="1:13" ht="9.9499999999999993" customHeight="1">
      <c r="E27" s="200"/>
      <c r="G27" s="26"/>
      <c r="H27" s="64"/>
      <c r="I27" s="64"/>
      <c r="J27" s="65"/>
      <c r="K27" s="26"/>
      <c r="L27" s="64"/>
      <c r="M27" s="64"/>
    </row>
    <row r="28" spans="1:13" ht="16.5" customHeight="1">
      <c r="A28" s="73" t="s">
        <v>6</v>
      </c>
      <c r="E28" s="200"/>
      <c r="G28" s="8">
        <f>SUM(G15:G26)</f>
        <v>2990587023</v>
      </c>
      <c r="H28" s="64"/>
      <c r="I28" s="79">
        <f>SUM(I16:I26)</f>
        <v>3038741689</v>
      </c>
      <c r="J28" s="65"/>
      <c r="K28" s="8">
        <f>SUM(K16:K26)</f>
        <v>1920147632</v>
      </c>
      <c r="L28" s="64"/>
      <c r="M28" s="79">
        <f>SUM(M16:M26)</f>
        <v>2128681631</v>
      </c>
    </row>
    <row r="29" spans="1:13" ht="16.5" customHeight="1">
      <c r="E29" s="200"/>
      <c r="G29" s="26"/>
      <c r="H29" s="64"/>
      <c r="I29" s="64"/>
      <c r="J29" s="65"/>
      <c r="K29" s="26"/>
      <c r="L29" s="64"/>
      <c r="M29" s="64"/>
    </row>
    <row r="30" spans="1:13" ht="16.5" customHeight="1">
      <c r="A30" s="73" t="s">
        <v>7</v>
      </c>
      <c r="E30" s="200"/>
      <c r="G30" s="26"/>
      <c r="H30" s="64"/>
      <c r="I30" s="64"/>
      <c r="J30" s="65"/>
      <c r="K30" s="26"/>
      <c r="L30" s="64"/>
      <c r="M30" s="64"/>
    </row>
    <row r="31" spans="1:13" ht="9.9499999999999993" customHeight="1">
      <c r="E31" s="200"/>
      <c r="G31" s="26"/>
      <c r="H31" s="64"/>
      <c r="I31" s="64"/>
      <c r="J31" s="65"/>
      <c r="K31" s="26"/>
      <c r="L31" s="64"/>
      <c r="M31" s="64"/>
    </row>
    <row r="32" spans="1:13" ht="16.5" customHeight="1">
      <c r="A32" s="10" t="s">
        <v>77</v>
      </c>
      <c r="E32" s="200"/>
      <c r="G32" s="26">
        <v>1864700</v>
      </c>
      <c r="H32" s="64"/>
      <c r="I32" s="64">
        <v>1859700</v>
      </c>
      <c r="J32" s="64"/>
      <c r="K32" s="26">
        <v>5000</v>
      </c>
      <c r="L32" s="64"/>
      <c r="M32" s="64">
        <v>0</v>
      </c>
    </row>
    <row r="33" spans="1:13" ht="16.5" customHeight="1">
      <c r="A33" s="10" t="s">
        <v>199</v>
      </c>
      <c r="E33" s="200">
        <v>11</v>
      </c>
      <c r="G33" s="26">
        <v>0</v>
      </c>
      <c r="H33" s="64"/>
      <c r="I33" s="64">
        <v>0</v>
      </c>
      <c r="J33" s="64"/>
      <c r="K33" s="26">
        <v>1054669380</v>
      </c>
      <c r="L33" s="64"/>
      <c r="M33" s="64">
        <v>957675054</v>
      </c>
    </row>
    <row r="34" spans="1:13" ht="16.5" customHeight="1">
      <c r="A34" s="10" t="s">
        <v>200</v>
      </c>
      <c r="E34" s="200">
        <v>11</v>
      </c>
      <c r="G34" s="26">
        <v>18217200</v>
      </c>
      <c r="H34" s="64"/>
      <c r="I34" s="64">
        <v>0</v>
      </c>
      <c r="J34" s="64"/>
      <c r="K34" s="26">
        <v>18217200</v>
      </c>
      <c r="L34" s="64"/>
      <c r="M34" s="64">
        <v>0</v>
      </c>
    </row>
    <row r="35" spans="1:13" ht="16.5" customHeight="1">
      <c r="A35" s="80" t="s">
        <v>45</v>
      </c>
      <c r="E35" s="27">
        <v>20</v>
      </c>
      <c r="G35" s="26">
        <v>0</v>
      </c>
      <c r="H35" s="64"/>
      <c r="I35" s="64">
        <v>0</v>
      </c>
      <c r="J35" s="64"/>
      <c r="K35" s="26">
        <v>124686361</v>
      </c>
      <c r="L35" s="64"/>
      <c r="M35" s="64">
        <v>147534223</v>
      </c>
    </row>
    <row r="36" spans="1:13" ht="16.5" customHeight="1">
      <c r="A36" s="10" t="s">
        <v>106</v>
      </c>
      <c r="E36" s="200">
        <v>12</v>
      </c>
      <c r="G36" s="26">
        <v>67126009</v>
      </c>
      <c r="H36" s="64"/>
      <c r="I36" s="64">
        <v>67126009</v>
      </c>
      <c r="J36" s="64"/>
      <c r="K36" s="26">
        <v>92997197</v>
      </c>
      <c r="L36" s="64"/>
      <c r="M36" s="64">
        <v>95834223</v>
      </c>
    </row>
    <row r="37" spans="1:13" ht="16.5" customHeight="1">
      <c r="A37" s="10" t="s">
        <v>68</v>
      </c>
      <c r="E37" s="200">
        <v>13</v>
      </c>
      <c r="G37" s="26">
        <v>1693706185</v>
      </c>
      <c r="H37" s="64"/>
      <c r="I37" s="64">
        <v>1547526883</v>
      </c>
      <c r="J37" s="64"/>
      <c r="K37" s="26">
        <v>997583416</v>
      </c>
      <c r="L37" s="64"/>
      <c r="M37" s="64">
        <v>904199120</v>
      </c>
    </row>
    <row r="38" spans="1:13" ht="16.5" customHeight="1">
      <c r="A38" s="10" t="s">
        <v>115</v>
      </c>
      <c r="E38" s="200">
        <v>14</v>
      </c>
      <c r="G38" s="26">
        <v>286238861</v>
      </c>
      <c r="H38" s="64"/>
      <c r="I38" s="64">
        <v>294934942</v>
      </c>
      <c r="J38" s="64"/>
      <c r="K38" s="26">
        <v>216486338</v>
      </c>
      <c r="L38" s="64"/>
      <c r="M38" s="64">
        <v>221541834</v>
      </c>
    </row>
    <row r="39" spans="1:13" ht="16.5" customHeight="1">
      <c r="A39" s="10" t="s">
        <v>78</v>
      </c>
      <c r="E39" s="200">
        <v>13</v>
      </c>
      <c r="G39" s="26">
        <v>5685381</v>
      </c>
      <c r="H39" s="64"/>
      <c r="I39" s="64">
        <v>5530381</v>
      </c>
      <c r="J39" s="64"/>
      <c r="K39" s="26">
        <v>3831782</v>
      </c>
      <c r="L39" s="64"/>
      <c r="M39" s="64">
        <v>3612443</v>
      </c>
    </row>
    <row r="40" spans="1:13" ht="16.5" customHeight="1">
      <c r="A40" s="10" t="s">
        <v>79</v>
      </c>
      <c r="E40" s="200"/>
      <c r="G40" s="26">
        <v>36083719</v>
      </c>
      <c r="H40" s="64"/>
      <c r="I40" s="64">
        <v>32736936</v>
      </c>
      <c r="J40" s="64"/>
      <c r="K40" s="26">
        <v>24839386</v>
      </c>
      <c r="L40" s="64"/>
      <c r="M40" s="64">
        <v>20783435</v>
      </c>
    </row>
    <row r="41" spans="1:13" ht="16.5" customHeight="1">
      <c r="A41" s="10" t="s">
        <v>60</v>
      </c>
      <c r="E41" s="200"/>
      <c r="G41" s="8">
        <v>12693106</v>
      </c>
      <c r="H41" s="64"/>
      <c r="I41" s="79">
        <v>17065160</v>
      </c>
      <c r="J41" s="64"/>
      <c r="K41" s="8">
        <v>9951482</v>
      </c>
      <c r="L41" s="64"/>
      <c r="M41" s="79">
        <v>9447813</v>
      </c>
    </row>
    <row r="42" spans="1:13" ht="9.9499999999999993" customHeight="1">
      <c r="E42" s="200"/>
      <c r="G42" s="26"/>
      <c r="H42" s="64"/>
      <c r="I42" s="64"/>
      <c r="J42" s="65"/>
      <c r="K42" s="26"/>
      <c r="L42" s="64"/>
      <c r="M42" s="64"/>
    </row>
    <row r="43" spans="1:13" ht="16.5" customHeight="1">
      <c r="A43" s="73" t="s">
        <v>8</v>
      </c>
      <c r="E43" s="200"/>
      <c r="G43" s="8">
        <f>SUM(G32:G41)</f>
        <v>2121615161</v>
      </c>
      <c r="H43" s="64"/>
      <c r="I43" s="79">
        <f>SUM(I32:I41)</f>
        <v>1966780011</v>
      </c>
      <c r="J43" s="65"/>
      <c r="K43" s="8">
        <f>SUM(K32:K41)</f>
        <v>2543267542</v>
      </c>
      <c r="L43" s="64"/>
      <c r="M43" s="79">
        <f>SUM(M32:M41)</f>
        <v>2360628145</v>
      </c>
    </row>
    <row r="44" spans="1:13" ht="9.9499999999999993" customHeight="1">
      <c r="E44" s="200"/>
      <c r="G44" s="26"/>
      <c r="H44" s="64"/>
      <c r="I44" s="64"/>
      <c r="J44" s="65"/>
      <c r="K44" s="26"/>
      <c r="L44" s="64"/>
      <c r="M44" s="64"/>
    </row>
    <row r="45" spans="1:13" ht="16.5" customHeight="1" thickBot="1">
      <c r="A45" s="58" t="s">
        <v>9</v>
      </c>
      <c r="E45" s="200"/>
      <c r="G45" s="11">
        <f>+G28+G43</f>
        <v>5112202184</v>
      </c>
      <c r="H45" s="64"/>
      <c r="I45" s="81">
        <f>+I28+I43</f>
        <v>5005521700</v>
      </c>
      <c r="J45" s="65"/>
      <c r="K45" s="11">
        <f>+K28+K43</f>
        <v>4463415174</v>
      </c>
      <c r="L45" s="64"/>
      <c r="M45" s="81">
        <f>+M28+M43</f>
        <v>4489309776</v>
      </c>
    </row>
    <row r="46" spans="1:13" ht="16.5" customHeight="1" thickTop="1">
      <c r="A46" s="58"/>
      <c r="E46" s="200"/>
      <c r="G46" s="59"/>
      <c r="H46" s="59"/>
      <c r="I46" s="59"/>
      <c r="K46" s="59"/>
      <c r="L46" s="59"/>
      <c r="M46" s="59"/>
    </row>
    <row r="47" spans="1:13" ht="16.5" customHeight="1">
      <c r="A47" s="58"/>
      <c r="E47" s="200"/>
      <c r="G47" s="59"/>
      <c r="H47" s="59"/>
      <c r="I47" s="59"/>
      <c r="K47" s="59"/>
      <c r="L47" s="59"/>
      <c r="M47" s="59"/>
    </row>
    <row r="48" spans="1:13" ht="16.5" customHeight="1">
      <c r="A48" s="58"/>
      <c r="E48" s="200"/>
      <c r="G48" s="59"/>
      <c r="H48" s="59"/>
      <c r="I48" s="59"/>
      <c r="K48" s="59"/>
      <c r="L48" s="59"/>
      <c r="M48" s="59"/>
    </row>
    <row r="49" spans="1:13" ht="16.5" customHeight="1">
      <c r="A49" s="58"/>
      <c r="E49" s="200"/>
      <c r="G49" s="59"/>
      <c r="H49" s="59"/>
      <c r="I49" s="59"/>
      <c r="K49" s="59"/>
      <c r="L49" s="59"/>
      <c r="M49" s="59"/>
    </row>
    <row r="50" spans="1:13" ht="16.5" customHeight="1">
      <c r="A50" s="58"/>
      <c r="E50" s="200"/>
      <c r="G50" s="59"/>
      <c r="H50" s="59"/>
      <c r="I50" s="59"/>
      <c r="K50" s="59"/>
      <c r="L50" s="59"/>
      <c r="M50" s="59"/>
    </row>
    <row r="51" spans="1:13" ht="16.5" customHeight="1">
      <c r="A51" s="58"/>
      <c r="E51" s="200"/>
      <c r="G51" s="59"/>
      <c r="H51" s="59"/>
      <c r="I51" s="59"/>
      <c r="K51" s="59"/>
      <c r="L51" s="59"/>
      <c r="M51" s="59"/>
    </row>
    <row r="52" spans="1:13" ht="16.5" customHeight="1">
      <c r="A52" s="206" t="s">
        <v>10</v>
      </c>
      <c r="B52" s="206"/>
      <c r="C52" s="206"/>
      <c r="D52" s="206"/>
      <c r="E52" s="206"/>
      <c r="F52" s="206"/>
      <c r="G52" s="206"/>
      <c r="H52" s="206"/>
      <c r="I52" s="206"/>
      <c r="J52" s="206"/>
      <c r="K52" s="206"/>
      <c r="L52" s="206"/>
      <c r="M52" s="206"/>
    </row>
    <row r="53" spans="1:13" ht="16.5" customHeight="1">
      <c r="A53" s="200"/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</row>
    <row r="54" spans="1:13" ht="12.75" customHeight="1">
      <c r="E54" s="200"/>
      <c r="G54" s="59"/>
      <c r="H54" s="59"/>
      <c r="I54" s="59"/>
      <c r="K54" s="59"/>
      <c r="L54" s="59"/>
      <c r="M54" s="59"/>
    </row>
    <row r="55" spans="1:13" ht="21.95" customHeight="1">
      <c r="A55" s="61" t="s">
        <v>63</v>
      </c>
      <c r="B55" s="61"/>
      <c r="C55" s="61"/>
      <c r="D55" s="61"/>
      <c r="E55" s="62"/>
      <c r="F55" s="61"/>
      <c r="G55" s="63"/>
      <c r="H55" s="63"/>
      <c r="I55" s="63"/>
      <c r="J55" s="61"/>
      <c r="K55" s="63"/>
      <c r="L55" s="63"/>
      <c r="M55" s="63"/>
    </row>
    <row r="56" spans="1:13" ht="16.5" customHeight="1">
      <c r="A56" s="58" t="s">
        <v>96</v>
      </c>
      <c r="E56" s="200"/>
      <c r="G56" s="59"/>
      <c r="H56" s="59"/>
      <c r="I56" s="59"/>
      <c r="K56" s="59"/>
      <c r="L56" s="59"/>
      <c r="M56" s="59"/>
    </row>
    <row r="57" spans="1:13" ht="16.5" customHeight="1">
      <c r="A57" s="58" t="s">
        <v>107</v>
      </c>
      <c r="E57" s="200"/>
      <c r="G57" s="59"/>
      <c r="H57" s="59"/>
      <c r="I57" s="59"/>
      <c r="K57" s="59"/>
      <c r="L57" s="59"/>
      <c r="M57" s="59"/>
    </row>
    <row r="58" spans="1:13" ht="16.5" customHeight="1">
      <c r="A58" s="60" t="str">
        <f>+A3</f>
        <v>As at 30 September 2022</v>
      </c>
      <c r="B58" s="61"/>
      <c r="C58" s="61"/>
      <c r="D58" s="61"/>
      <c r="E58" s="62"/>
      <c r="F58" s="61"/>
      <c r="G58" s="63"/>
      <c r="H58" s="63"/>
      <c r="I58" s="63"/>
      <c r="J58" s="61"/>
      <c r="K58" s="63"/>
      <c r="L58" s="63"/>
      <c r="M58" s="63"/>
    </row>
    <row r="59" spans="1:13" ht="16.5" customHeight="1">
      <c r="A59" s="58"/>
      <c r="E59" s="200"/>
      <c r="G59" s="59"/>
      <c r="H59" s="59"/>
      <c r="I59" s="59"/>
      <c r="K59" s="59"/>
      <c r="L59" s="59"/>
      <c r="M59" s="59"/>
    </row>
    <row r="60" spans="1:13" ht="16.5" customHeight="1">
      <c r="A60" s="58"/>
      <c r="E60" s="200"/>
      <c r="G60" s="59"/>
      <c r="H60" s="59"/>
      <c r="I60" s="59"/>
      <c r="K60" s="59"/>
      <c r="L60" s="59"/>
      <c r="M60" s="59"/>
    </row>
    <row r="61" spans="1:13" ht="16.5" customHeight="1">
      <c r="E61" s="200"/>
      <c r="G61" s="204" t="s">
        <v>41</v>
      </c>
      <c r="H61" s="204"/>
      <c r="I61" s="204"/>
      <c r="J61" s="58"/>
      <c r="K61" s="204" t="s">
        <v>59</v>
      </c>
      <c r="L61" s="204"/>
      <c r="M61" s="204"/>
    </row>
    <row r="62" spans="1:13" ht="16.5" customHeight="1">
      <c r="E62" s="200"/>
      <c r="G62" s="205" t="s">
        <v>121</v>
      </c>
      <c r="H62" s="205"/>
      <c r="I62" s="205"/>
      <c r="K62" s="205" t="s">
        <v>121</v>
      </c>
      <c r="L62" s="205"/>
      <c r="M62" s="205"/>
    </row>
    <row r="63" spans="1:13" ht="16.5" customHeight="1">
      <c r="E63" s="200"/>
      <c r="G63" s="66" t="s">
        <v>43</v>
      </c>
      <c r="H63" s="199"/>
      <c r="I63" s="66" t="s">
        <v>117</v>
      </c>
      <c r="K63" s="66" t="s">
        <v>43</v>
      </c>
      <c r="L63" s="199"/>
      <c r="M63" s="66" t="s">
        <v>117</v>
      </c>
    </row>
    <row r="64" spans="1:13" ht="16.5" customHeight="1">
      <c r="E64" s="200"/>
      <c r="G64" s="6" t="s">
        <v>128</v>
      </c>
      <c r="I64" s="67" t="s">
        <v>31</v>
      </c>
      <c r="J64" s="59"/>
      <c r="K64" s="6" t="s">
        <v>128</v>
      </c>
      <c r="M64" s="67" t="s">
        <v>31</v>
      </c>
    </row>
    <row r="65" spans="1:13" ht="16.5" customHeight="1">
      <c r="A65" s="68"/>
      <c r="E65" s="69"/>
      <c r="F65" s="58"/>
      <c r="G65" s="67" t="s">
        <v>196</v>
      </c>
      <c r="H65" s="67"/>
      <c r="I65" s="67" t="s">
        <v>129</v>
      </c>
      <c r="J65" s="58"/>
      <c r="K65" s="67" t="s">
        <v>196</v>
      </c>
      <c r="L65" s="67"/>
      <c r="M65" s="67" t="s">
        <v>129</v>
      </c>
    </row>
    <row r="66" spans="1:13" ht="17.45" customHeight="1">
      <c r="A66" s="58"/>
      <c r="E66" s="70" t="s">
        <v>0</v>
      </c>
      <c r="F66" s="71"/>
      <c r="G66" s="72" t="s">
        <v>1</v>
      </c>
      <c r="H66" s="67"/>
      <c r="I66" s="72" t="s">
        <v>1</v>
      </c>
      <c r="J66" s="71"/>
      <c r="K66" s="72" t="s">
        <v>1</v>
      </c>
      <c r="L66" s="66"/>
      <c r="M66" s="72" t="s">
        <v>1</v>
      </c>
    </row>
    <row r="67" spans="1:13" ht="16.5" customHeight="1">
      <c r="A67" s="58"/>
      <c r="E67" s="69"/>
      <c r="F67" s="71"/>
      <c r="G67" s="78"/>
      <c r="H67" s="67"/>
      <c r="I67" s="66"/>
      <c r="J67" s="71"/>
      <c r="K67" s="78"/>
      <c r="L67" s="66"/>
      <c r="M67" s="66"/>
    </row>
    <row r="68" spans="1:13" ht="16.5" customHeight="1">
      <c r="A68" s="58" t="s">
        <v>80</v>
      </c>
      <c r="E68" s="200"/>
      <c r="G68" s="14"/>
      <c r="H68" s="59"/>
      <c r="I68" s="59"/>
      <c r="K68" s="14"/>
      <c r="L68" s="59"/>
      <c r="M68" s="59"/>
    </row>
    <row r="69" spans="1:13" ht="16.5" customHeight="1">
      <c r="E69" s="200"/>
      <c r="G69" s="14"/>
      <c r="H69" s="59"/>
      <c r="I69" s="59"/>
      <c r="K69" s="14"/>
      <c r="L69" s="59"/>
      <c r="M69" s="59"/>
    </row>
    <row r="70" spans="1:13" ht="16.5" customHeight="1">
      <c r="A70" s="58" t="s">
        <v>11</v>
      </c>
      <c r="E70" s="200"/>
      <c r="G70" s="14"/>
      <c r="H70" s="59"/>
      <c r="I70" s="59"/>
      <c r="K70" s="14"/>
      <c r="L70" s="59"/>
      <c r="M70" s="59"/>
    </row>
    <row r="71" spans="1:13" ht="16.5" customHeight="1">
      <c r="A71" s="58"/>
      <c r="E71" s="200"/>
      <c r="G71" s="14"/>
      <c r="H71" s="59"/>
      <c r="I71" s="59"/>
      <c r="K71" s="14"/>
      <c r="L71" s="59"/>
      <c r="M71" s="59"/>
    </row>
    <row r="72" spans="1:13" ht="16.5" customHeight="1">
      <c r="A72" s="10" t="s">
        <v>211</v>
      </c>
      <c r="E72" s="200"/>
      <c r="G72" s="14">
        <v>50000000</v>
      </c>
      <c r="H72" s="59"/>
      <c r="I72" s="59">
        <v>0</v>
      </c>
      <c r="K72" s="14">
        <v>50000000</v>
      </c>
      <c r="L72" s="59"/>
      <c r="M72" s="59">
        <v>0</v>
      </c>
    </row>
    <row r="73" spans="1:13" ht="16.5" customHeight="1">
      <c r="A73" s="10" t="s">
        <v>12</v>
      </c>
      <c r="E73" s="200">
        <v>15</v>
      </c>
      <c r="G73" s="26">
        <v>450136842</v>
      </c>
      <c r="H73" s="64"/>
      <c r="I73" s="64">
        <v>487454713</v>
      </c>
      <c r="J73" s="64"/>
      <c r="K73" s="26">
        <v>356588430</v>
      </c>
      <c r="L73" s="65"/>
      <c r="M73" s="64">
        <v>430841285</v>
      </c>
    </row>
    <row r="74" spans="1:13" ht="16.5" customHeight="1">
      <c r="A74" s="10" t="s">
        <v>30</v>
      </c>
      <c r="E74" s="200"/>
      <c r="G74" s="26">
        <v>20047333</v>
      </c>
      <c r="H74" s="64"/>
      <c r="I74" s="64">
        <v>40011437</v>
      </c>
      <c r="J74" s="64"/>
      <c r="K74" s="26">
        <v>4114131</v>
      </c>
      <c r="L74" s="65"/>
      <c r="M74" s="64">
        <v>22769508</v>
      </c>
    </row>
    <row r="75" spans="1:13" ht="16.5" customHeight="1">
      <c r="A75" s="10" t="s">
        <v>113</v>
      </c>
      <c r="E75" s="200"/>
      <c r="G75" s="26">
        <v>11004700</v>
      </c>
      <c r="H75" s="64"/>
      <c r="I75" s="64">
        <v>11776066</v>
      </c>
      <c r="J75" s="64"/>
      <c r="K75" s="26">
        <v>6482348</v>
      </c>
      <c r="L75" s="65"/>
      <c r="M75" s="64">
        <v>4905386</v>
      </c>
    </row>
    <row r="76" spans="1:13" ht="16.5" customHeight="1">
      <c r="A76" s="10" t="s">
        <v>81</v>
      </c>
      <c r="E76" s="200"/>
      <c r="G76" s="8">
        <v>9978504</v>
      </c>
      <c r="H76" s="64"/>
      <c r="I76" s="79">
        <v>12954170</v>
      </c>
      <c r="J76" s="64"/>
      <c r="K76" s="8">
        <v>2296516</v>
      </c>
      <c r="L76" s="65"/>
      <c r="M76" s="79">
        <v>6881475</v>
      </c>
    </row>
    <row r="77" spans="1:13" ht="16.5" customHeight="1">
      <c r="E77" s="200"/>
      <c r="G77" s="14"/>
      <c r="H77" s="59"/>
      <c r="I77" s="59"/>
      <c r="K77" s="14"/>
      <c r="L77" s="59"/>
      <c r="M77" s="59"/>
    </row>
    <row r="78" spans="1:13" ht="16.5" customHeight="1">
      <c r="A78" s="58" t="s">
        <v>13</v>
      </c>
      <c r="E78" s="200"/>
      <c r="G78" s="15">
        <f>SUM(G72:G76)</f>
        <v>541167379</v>
      </c>
      <c r="H78" s="59"/>
      <c r="I78" s="63">
        <f>SUM(I72:I76)</f>
        <v>552196386</v>
      </c>
      <c r="K78" s="15">
        <f>SUM(K72:K76)</f>
        <v>419481425</v>
      </c>
      <c r="L78" s="59"/>
      <c r="M78" s="63">
        <f>SUM(M72:M76)</f>
        <v>465397654</v>
      </c>
    </row>
    <row r="79" spans="1:13" ht="16.5" customHeight="1">
      <c r="A79" s="58"/>
      <c r="E79" s="200"/>
      <c r="G79" s="14"/>
      <c r="H79" s="59"/>
      <c r="I79" s="59"/>
      <c r="K79" s="14"/>
      <c r="L79" s="59"/>
      <c r="M79" s="59"/>
    </row>
    <row r="80" spans="1:13" ht="16.5" customHeight="1">
      <c r="A80" s="58" t="s">
        <v>14</v>
      </c>
      <c r="E80" s="200"/>
      <c r="G80" s="14"/>
      <c r="H80" s="59"/>
      <c r="I80" s="59"/>
      <c r="K80" s="14"/>
      <c r="L80" s="59"/>
      <c r="M80" s="59"/>
    </row>
    <row r="81" spans="1:13" ht="16.5" customHeight="1">
      <c r="E81" s="200"/>
      <c r="G81" s="14"/>
      <c r="H81" s="59"/>
      <c r="I81" s="59"/>
      <c r="K81" s="14"/>
      <c r="L81" s="59"/>
      <c r="M81" s="59"/>
    </row>
    <row r="82" spans="1:13" ht="16.5" customHeight="1">
      <c r="A82" s="10" t="s">
        <v>114</v>
      </c>
      <c r="E82" s="200"/>
      <c r="G82" s="14">
        <v>158979316</v>
      </c>
      <c r="H82" s="59"/>
      <c r="I82" s="59">
        <v>155829422</v>
      </c>
      <c r="J82" s="59"/>
      <c r="K82" s="14">
        <v>151975746</v>
      </c>
      <c r="M82" s="64">
        <v>148724889</v>
      </c>
    </row>
    <row r="83" spans="1:13" ht="16.5" customHeight="1">
      <c r="A83" s="10" t="s">
        <v>15</v>
      </c>
      <c r="E83" s="200">
        <v>16</v>
      </c>
      <c r="G83" s="8">
        <v>63516260</v>
      </c>
      <c r="H83" s="64"/>
      <c r="I83" s="79">
        <v>60941951</v>
      </c>
      <c r="J83" s="64"/>
      <c r="K83" s="8">
        <v>41738883</v>
      </c>
      <c r="L83" s="65"/>
      <c r="M83" s="79">
        <v>40544344</v>
      </c>
    </row>
    <row r="84" spans="1:13" ht="16.5" customHeight="1">
      <c r="E84" s="200"/>
      <c r="G84" s="14"/>
      <c r="H84" s="59"/>
      <c r="I84" s="59"/>
      <c r="K84" s="14"/>
      <c r="L84" s="59"/>
      <c r="M84" s="59"/>
    </row>
    <row r="85" spans="1:13" ht="16.5" customHeight="1">
      <c r="A85" s="58" t="s">
        <v>16</v>
      </c>
      <c r="E85" s="200"/>
      <c r="G85" s="15">
        <f>SUM(G82:G83)</f>
        <v>222495576</v>
      </c>
      <c r="H85" s="59"/>
      <c r="I85" s="63">
        <f>SUM(I82:I83)</f>
        <v>216771373</v>
      </c>
      <c r="K85" s="15">
        <f>SUM(K82:K83)</f>
        <v>193714629</v>
      </c>
      <c r="L85" s="59"/>
      <c r="M85" s="63">
        <f>SUM(M82:M83)</f>
        <v>189269233</v>
      </c>
    </row>
    <row r="86" spans="1:13" ht="16.5" customHeight="1">
      <c r="E86" s="200"/>
      <c r="G86" s="14"/>
      <c r="H86" s="59"/>
      <c r="I86" s="59"/>
      <c r="K86" s="14"/>
      <c r="L86" s="59"/>
      <c r="M86" s="59"/>
    </row>
    <row r="87" spans="1:13" ht="16.5" customHeight="1">
      <c r="A87" s="58" t="s">
        <v>17</v>
      </c>
      <c r="E87" s="200"/>
      <c r="G87" s="15">
        <f>+G78+G85</f>
        <v>763662955</v>
      </c>
      <c r="H87" s="59"/>
      <c r="I87" s="63">
        <f>+I78+I85</f>
        <v>768967759</v>
      </c>
      <c r="K87" s="15">
        <f>+K78+K85</f>
        <v>613196054</v>
      </c>
      <c r="L87" s="59"/>
      <c r="M87" s="63">
        <f>+M78+M85</f>
        <v>654666887</v>
      </c>
    </row>
    <row r="88" spans="1:13" ht="16.5" customHeight="1">
      <c r="E88" s="200"/>
      <c r="G88" s="59"/>
      <c r="H88" s="59"/>
      <c r="I88" s="59"/>
      <c r="K88" s="59"/>
      <c r="L88" s="59"/>
      <c r="M88" s="59"/>
    </row>
    <row r="89" spans="1:13" ht="16.5" customHeight="1">
      <c r="E89" s="200"/>
      <c r="G89" s="59"/>
      <c r="H89" s="59"/>
      <c r="I89" s="59"/>
      <c r="K89" s="59"/>
      <c r="L89" s="59"/>
      <c r="M89" s="59"/>
    </row>
    <row r="90" spans="1:13" ht="16.5" customHeight="1">
      <c r="E90" s="200"/>
      <c r="G90" s="59"/>
      <c r="H90" s="59"/>
      <c r="I90" s="59"/>
      <c r="K90" s="59"/>
      <c r="L90" s="59"/>
      <c r="M90" s="59"/>
    </row>
    <row r="91" spans="1:13" ht="16.5" customHeight="1">
      <c r="E91" s="200"/>
      <c r="G91" s="59"/>
      <c r="H91" s="59"/>
      <c r="I91" s="59"/>
      <c r="K91" s="59"/>
      <c r="L91" s="59"/>
      <c r="M91" s="59"/>
    </row>
    <row r="92" spans="1:13" ht="16.5" customHeight="1">
      <c r="E92" s="200"/>
      <c r="G92" s="59"/>
      <c r="H92" s="59"/>
      <c r="I92" s="59"/>
      <c r="K92" s="59"/>
      <c r="L92" s="59"/>
      <c r="M92" s="59"/>
    </row>
    <row r="93" spans="1:13" ht="16.5" customHeight="1">
      <c r="E93" s="200"/>
      <c r="G93" s="59"/>
      <c r="H93" s="59"/>
      <c r="I93" s="59"/>
      <c r="K93" s="59"/>
      <c r="L93" s="59"/>
      <c r="M93" s="59"/>
    </row>
    <row r="94" spans="1:13" ht="16.5" customHeight="1">
      <c r="E94" s="200"/>
      <c r="G94" s="59"/>
      <c r="H94" s="59"/>
      <c r="I94" s="59"/>
      <c r="K94" s="59"/>
      <c r="L94" s="59"/>
      <c r="M94" s="59"/>
    </row>
    <row r="95" spans="1:13" ht="16.5" customHeight="1">
      <c r="E95" s="200"/>
      <c r="G95" s="59"/>
      <c r="H95" s="59"/>
      <c r="I95" s="59"/>
      <c r="K95" s="59"/>
      <c r="L95" s="59"/>
      <c r="M95" s="59"/>
    </row>
    <row r="96" spans="1:13" ht="16.5" customHeight="1">
      <c r="E96" s="200"/>
      <c r="G96" s="59"/>
      <c r="H96" s="59"/>
      <c r="I96" s="59"/>
      <c r="K96" s="59"/>
      <c r="L96" s="59"/>
      <c r="M96" s="59"/>
    </row>
    <row r="97" spans="1:13" ht="16.5" customHeight="1">
      <c r="E97" s="200"/>
      <c r="G97" s="59"/>
      <c r="H97" s="59"/>
      <c r="I97" s="59"/>
      <c r="K97" s="59"/>
      <c r="L97" s="59"/>
      <c r="M97" s="59"/>
    </row>
    <row r="98" spans="1:13" ht="16.5" customHeight="1">
      <c r="E98" s="200"/>
      <c r="G98" s="59"/>
      <c r="H98" s="59"/>
      <c r="I98" s="59"/>
      <c r="K98" s="59"/>
      <c r="L98" s="59"/>
      <c r="M98" s="59"/>
    </row>
    <row r="99" spans="1:13" ht="16.5" customHeight="1">
      <c r="E99" s="200"/>
      <c r="G99" s="59"/>
      <c r="H99" s="59"/>
      <c r="I99" s="59"/>
      <c r="K99" s="59"/>
      <c r="L99" s="59"/>
      <c r="M99" s="59"/>
    </row>
    <row r="100" spans="1:13" ht="16.5" customHeight="1">
      <c r="E100" s="200"/>
      <c r="G100" s="59"/>
      <c r="H100" s="59"/>
      <c r="I100" s="59"/>
      <c r="K100" s="59"/>
      <c r="L100" s="59"/>
      <c r="M100" s="59"/>
    </row>
    <row r="101" spans="1:13" ht="16.5" customHeight="1">
      <c r="E101" s="200"/>
      <c r="G101" s="59"/>
      <c r="H101" s="59"/>
      <c r="I101" s="59"/>
      <c r="K101" s="59"/>
      <c r="L101" s="59"/>
      <c r="M101" s="59"/>
    </row>
    <row r="102" spans="1:13" ht="16.5" customHeight="1">
      <c r="E102" s="200"/>
      <c r="G102" s="59"/>
      <c r="H102" s="59"/>
      <c r="I102" s="59"/>
      <c r="K102" s="59"/>
      <c r="L102" s="59"/>
      <c r="M102" s="59"/>
    </row>
    <row r="103" spans="1:13" ht="16.5" customHeight="1">
      <c r="E103" s="200"/>
      <c r="G103" s="59"/>
      <c r="H103" s="59"/>
      <c r="I103" s="59"/>
      <c r="K103" s="59"/>
      <c r="L103" s="59"/>
      <c r="M103" s="59"/>
    </row>
    <row r="104" spans="1:13" ht="16.5" customHeight="1">
      <c r="E104" s="200"/>
      <c r="G104" s="59"/>
      <c r="H104" s="59"/>
      <c r="I104" s="59"/>
      <c r="K104" s="59"/>
      <c r="L104" s="59"/>
      <c r="M104" s="59"/>
    </row>
    <row r="105" spans="1:13" ht="16.5" customHeight="1">
      <c r="E105" s="200"/>
      <c r="G105" s="59"/>
      <c r="H105" s="59"/>
      <c r="I105" s="59"/>
      <c r="K105" s="59"/>
      <c r="L105" s="59"/>
      <c r="M105" s="59"/>
    </row>
    <row r="106" spans="1:13" ht="16.5" customHeight="1">
      <c r="E106" s="200"/>
      <c r="G106" s="59"/>
      <c r="H106" s="59"/>
      <c r="I106" s="59"/>
      <c r="K106" s="59"/>
      <c r="L106" s="59"/>
      <c r="M106" s="59"/>
    </row>
    <row r="107" spans="1:13" ht="5.25" customHeight="1">
      <c r="E107" s="200"/>
      <c r="G107" s="59"/>
      <c r="H107" s="59"/>
      <c r="I107" s="59"/>
      <c r="K107" s="59"/>
      <c r="L107" s="59"/>
      <c r="M107" s="59"/>
    </row>
    <row r="108" spans="1:13" ht="21.95" customHeight="1">
      <c r="A108" s="61" t="s">
        <v>63</v>
      </c>
      <c r="B108" s="61"/>
      <c r="C108" s="61"/>
      <c r="D108" s="61"/>
      <c r="E108" s="62"/>
      <c r="F108" s="61"/>
      <c r="G108" s="63"/>
      <c r="H108" s="63"/>
      <c r="I108" s="63"/>
      <c r="J108" s="61"/>
      <c r="K108" s="63"/>
      <c r="L108" s="63"/>
      <c r="M108" s="63"/>
    </row>
    <row r="109" spans="1:13" ht="16.5" customHeight="1">
      <c r="A109" s="58" t="s">
        <v>96</v>
      </c>
      <c r="E109" s="200"/>
      <c r="G109" s="59"/>
      <c r="H109" s="59"/>
      <c r="I109" s="59"/>
      <c r="K109" s="59"/>
      <c r="L109" s="59"/>
      <c r="M109" s="59"/>
    </row>
    <row r="110" spans="1:13" ht="16.5" customHeight="1">
      <c r="A110" s="58" t="s">
        <v>107</v>
      </c>
      <c r="E110" s="200"/>
      <c r="G110" s="59"/>
      <c r="H110" s="59"/>
      <c r="I110" s="59"/>
      <c r="K110" s="59"/>
      <c r="L110" s="59"/>
      <c r="M110" s="59"/>
    </row>
    <row r="111" spans="1:13" ht="16.5" customHeight="1">
      <c r="A111" s="60" t="str">
        <f>A58</f>
        <v>As at 30 September 2022</v>
      </c>
      <c r="B111" s="61"/>
      <c r="C111" s="61"/>
      <c r="D111" s="61"/>
      <c r="E111" s="62"/>
      <c r="F111" s="61"/>
      <c r="G111" s="63"/>
      <c r="H111" s="63"/>
      <c r="I111" s="63"/>
      <c r="J111" s="61"/>
      <c r="K111" s="63"/>
      <c r="L111" s="63"/>
      <c r="M111" s="63"/>
    </row>
    <row r="112" spans="1:13" ht="16.5" customHeight="1">
      <c r="E112" s="200"/>
      <c r="G112" s="59"/>
      <c r="H112" s="59"/>
      <c r="I112" s="59"/>
      <c r="K112" s="59"/>
      <c r="L112" s="59"/>
      <c r="M112" s="59"/>
    </row>
    <row r="113" spans="1:13" ht="16.5" customHeight="1">
      <c r="E113" s="200"/>
      <c r="G113" s="59"/>
      <c r="H113" s="59"/>
      <c r="I113" s="59"/>
      <c r="K113" s="59"/>
      <c r="L113" s="59"/>
      <c r="M113" s="59"/>
    </row>
    <row r="114" spans="1:13" ht="16.5" customHeight="1">
      <c r="E114" s="200"/>
      <c r="G114" s="204" t="s">
        <v>41</v>
      </c>
      <c r="H114" s="204"/>
      <c r="I114" s="204"/>
      <c r="J114" s="58"/>
      <c r="K114" s="204" t="s">
        <v>59</v>
      </c>
      <c r="L114" s="204"/>
      <c r="M114" s="204"/>
    </row>
    <row r="115" spans="1:13" ht="16.5" customHeight="1">
      <c r="E115" s="200"/>
      <c r="G115" s="205" t="s">
        <v>121</v>
      </c>
      <c r="H115" s="205"/>
      <c r="I115" s="205"/>
      <c r="K115" s="205" t="s">
        <v>121</v>
      </c>
      <c r="L115" s="205"/>
      <c r="M115" s="205"/>
    </row>
    <row r="116" spans="1:13" ht="16.5" customHeight="1">
      <c r="E116" s="200"/>
      <c r="G116" s="66" t="s">
        <v>43</v>
      </c>
      <c r="H116" s="199"/>
      <c r="I116" s="66" t="s">
        <v>117</v>
      </c>
      <c r="K116" s="66" t="s">
        <v>43</v>
      </c>
      <c r="L116" s="199"/>
      <c r="M116" s="66" t="s">
        <v>117</v>
      </c>
    </row>
    <row r="117" spans="1:13" ht="16.350000000000001" customHeight="1">
      <c r="E117" s="200"/>
      <c r="G117" s="6" t="s">
        <v>128</v>
      </c>
      <c r="I117" s="67" t="s">
        <v>31</v>
      </c>
      <c r="J117" s="59"/>
      <c r="K117" s="6" t="s">
        <v>128</v>
      </c>
      <c r="M117" s="67" t="s">
        <v>31</v>
      </c>
    </row>
    <row r="118" spans="1:13" ht="16.5" customHeight="1">
      <c r="A118" s="68"/>
      <c r="E118" s="69"/>
      <c r="F118" s="58"/>
      <c r="G118" s="67" t="s">
        <v>196</v>
      </c>
      <c r="H118" s="67"/>
      <c r="I118" s="67" t="s">
        <v>129</v>
      </c>
      <c r="J118" s="58"/>
      <c r="K118" s="67" t="s">
        <v>196</v>
      </c>
      <c r="L118" s="67"/>
      <c r="M118" s="67" t="s">
        <v>129</v>
      </c>
    </row>
    <row r="119" spans="1:13" ht="17.45" customHeight="1">
      <c r="E119" s="69"/>
      <c r="F119" s="71"/>
      <c r="G119" s="72" t="s">
        <v>1</v>
      </c>
      <c r="H119" s="67"/>
      <c r="I119" s="72" t="s">
        <v>1</v>
      </c>
      <c r="J119" s="71"/>
      <c r="K119" s="72" t="s">
        <v>1</v>
      </c>
      <c r="L119" s="66"/>
      <c r="M119" s="72" t="s">
        <v>1</v>
      </c>
    </row>
    <row r="120" spans="1:13" ht="16.5" customHeight="1">
      <c r="A120" s="73"/>
      <c r="E120" s="69"/>
      <c r="F120" s="71"/>
      <c r="G120" s="78"/>
      <c r="H120" s="67"/>
      <c r="I120" s="66"/>
      <c r="J120" s="71"/>
      <c r="K120" s="78"/>
      <c r="L120" s="66"/>
      <c r="M120" s="66"/>
    </row>
    <row r="121" spans="1:13" ht="16.5" customHeight="1">
      <c r="A121" s="73" t="s">
        <v>61</v>
      </c>
      <c r="E121" s="69"/>
      <c r="F121" s="71"/>
      <c r="G121" s="78"/>
      <c r="H121" s="67"/>
      <c r="I121" s="66"/>
      <c r="J121" s="71"/>
      <c r="K121" s="78"/>
      <c r="L121" s="66"/>
      <c r="M121" s="66"/>
    </row>
    <row r="122" spans="1:13" ht="16.5" customHeight="1">
      <c r="E122" s="200"/>
      <c r="G122" s="14"/>
      <c r="H122" s="59"/>
      <c r="I122" s="59"/>
      <c r="K122" s="14"/>
      <c r="L122" s="59"/>
      <c r="M122" s="59"/>
    </row>
    <row r="123" spans="1:13" ht="16.5" customHeight="1">
      <c r="A123" s="10" t="s">
        <v>18</v>
      </c>
      <c r="E123" s="200"/>
      <c r="G123" s="14"/>
      <c r="H123" s="59"/>
      <c r="I123" s="59"/>
      <c r="K123" s="14"/>
      <c r="L123" s="59"/>
      <c r="M123" s="59"/>
    </row>
    <row r="124" spans="1:13" ht="16.5" customHeight="1">
      <c r="B124" s="10" t="s">
        <v>19</v>
      </c>
      <c r="E124" s="200"/>
      <c r="G124" s="14"/>
      <c r="H124" s="59"/>
      <c r="I124" s="59"/>
      <c r="K124" s="14"/>
      <c r="L124" s="59"/>
      <c r="M124" s="59"/>
    </row>
    <row r="125" spans="1:13" ht="16.5" customHeight="1">
      <c r="C125" s="10" t="s">
        <v>108</v>
      </c>
      <c r="E125" s="200"/>
      <c r="G125" s="14"/>
      <c r="H125" s="59"/>
      <c r="I125" s="59"/>
      <c r="K125" s="14"/>
      <c r="L125" s="59"/>
      <c r="M125" s="59"/>
    </row>
    <row r="126" spans="1:13" ht="16.5" customHeight="1" thickBot="1">
      <c r="D126" s="10" t="s">
        <v>109</v>
      </c>
      <c r="E126" s="200"/>
      <c r="G126" s="18">
        <v>2000000000</v>
      </c>
      <c r="H126" s="59"/>
      <c r="I126" s="82">
        <v>2000000000</v>
      </c>
      <c r="K126" s="18">
        <v>2000000000</v>
      </c>
      <c r="L126" s="59"/>
      <c r="M126" s="82">
        <v>2000000000</v>
      </c>
    </row>
    <row r="127" spans="1:13" ht="16.5" customHeight="1" thickTop="1">
      <c r="E127" s="200"/>
      <c r="G127" s="14"/>
      <c r="H127" s="59"/>
      <c r="I127" s="59"/>
      <c r="K127" s="14"/>
      <c r="L127" s="59"/>
      <c r="M127" s="59"/>
    </row>
    <row r="128" spans="1:13" ht="16.5" customHeight="1">
      <c r="A128" s="76"/>
      <c r="B128" s="10" t="s">
        <v>69</v>
      </c>
      <c r="C128" s="76"/>
      <c r="E128" s="200"/>
      <c r="G128" s="14"/>
      <c r="H128" s="59"/>
      <c r="I128" s="59"/>
      <c r="K128" s="14"/>
      <c r="L128" s="59"/>
      <c r="M128" s="59"/>
    </row>
    <row r="129" spans="1:13" ht="16.5" customHeight="1">
      <c r="A129" s="76"/>
      <c r="C129" s="10" t="s">
        <v>108</v>
      </c>
      <c r="E129" s="200"/>
      <c r="G129" s="14"/>
      <c r="H129" s="59"/>
      <c r="I129" s="59"/>
      <c r="K129" s="14"/>
      <c r="L129" s="59"/>
      <c r="M129" s="59"/>
    </row>
    <row r="130" spans="1:13" ht="16.5" customHeight="1">
      <c r="A130" s="76"/>
      <c r="D130" s="10" t="s">
        <v>110</v>
      </c>
      <c r="E130" s="200"/>
      <c r="G130" s="14">
        <v>2000000000</v>
      </c>
      <c r="H130" s="59"/>
      <c r="I130" s="59">
        <v>2000000000</v>
      </c>
      <c r="K130" s="14">
        <v>2000000000</v>
      </c>
      <c r="L130" s="59"/>
      <c r="M130" s="59">
        <v>2000000000</v>
      </c>
    </row>
    <row r="131" spans="1:13" ht="16.5" customHeight="1">
      <c r="A131" s="76" t="s">
        <v>132</v>
      </c>
      <c r="E131" s="200"/>
      <c r="G131" s="14">
        <v>1248938736</v>
      </c>
      <c r="H131" s="59"/>
      <c r="I131" s="59">
        <v>1248938736</v>
      </c>
      <c r="J131" s="65"/>
      <c r="K131" s="26">
        <v>1248938736</v>
      </c>
      <c r="L131" s="64"/>
      <c r="M131" s="64">
        <v>1248938736</v>
      </c>
    </row>
    <row r="132" spans="1:13" ht="16.5" customHeight="1">
      <c r="A132" s="76" t="s">
        <v>82</v>
      </c>
      <c r="E132" s="200"/>
      <c r="G132" s="14"/>
      <c r="H132" s="59"/>
      <c r="I132" s="59"/>
      <c r="K132" s="14"/>
      <c r="L132" s="59"/>
      <c r="M132" s="59"/>
    </row>
    <row r="133" spans="1:13" ht="16.5" customHeight="1">
      <c r="A133" s="76"/>
      <c r="B133" s="10" t="s">
        <v>83</v>
      </c>
      <c r="E133" s="200"/>
      <c r="G133" s="14">
        <v>94712575</v>
      </c>
      <c r="H133" s="59"/>
      <c r="I133" s="59">
        <v>94712575</v>
      </c>
      <c r="K133" s="26">
        <v>0</v>
      </c>
      <c r="L133" s="59"/>
      <c r="M133" s="64">
        <v>0</v>
      </c>
    </row>
    <row r="134" spans="1:13" ht="16.5" customHeight="1">
      <c r="A134" s="83" t="s">
        <v>20</v>
      </c>
      <c r="E134" s="200"/>
      <c r="G134" s="14"/>
      <c r="H134" s="59"/>
      <c r="I134" s="59"/>
      <c r="K134" s="14"/>
      <c r="L134" s="59"/>
      <c r="M134" s="59"/>
    </row>
    <row r="135" spans="1:13" ht="16.5" customHeight="1">
      <c r="A135" s="83"/>
      <c r="B135" s="10" t="s">
        <v>94</v>
      </c>
      <c r="G135" s="17"/>
      <c r="K135" s="17"/>
    </row>
    <row r="136" spans="1:13" ht="16.5" customHeight="1">
      <c r="A136" s="83"/>
      <c r="C136" s="10" t="s">
        <v>95</v>
      </c>
      <c r="E136" s="200"/>
      <c r="G136" s="14">
        <v>146750000</v>
      </c>
      <c r="H136" s="59"/>
      <c r="I136" s="59">
        <v>146750000</v>
      </c>
      <c r="K136" s="14">
        <v>146750000</v>
      </c>
      <c r="L136" s="59"/>
      <c r="M136" s="59">
        <v>146750000</v>
      </c>
    </row>
    <row r="137" spans="1:13" ht="16.5" customHeight="1">
      <c r="B137" s="10" t="s">
        <v>21</v>
      </c>
      <c r="E137" s="200"/>
      <c r="G137" s="26">
        <v>811811415</v>
      </c>
      <c r="H137" s="59"/>
      <c r="I137" s="59">
        <v>723517605</v>
      </c>
      <c r="K137" s="26">
        <v>454530384</v>
      </c>
      <c r="L137" s="59"/>
      <c r="M137" s="64">
        <v>438954153</v>
      </c>
    </row>
    <row r="138" spans="1:13" ht="16.5" customHeight="1">
      <c r="A138" s="10" t="s">
        <v>89</v>
      </c>
      <c r="E138" s="200"/>
      <c r="G138" s="8">
        <v>23356146</v>
      </c>
      <c r="H138" s="59"/>
      <c r="I138" s="63">
        <v>10309662</v>
      </c>
      <c r="K138" s="8">
        <v>0</v>
      </c>
      <c r="L138" s="59"/>
      <c r="M138" s="79">
        <v>0</v>
      </c>
    </row>
    <row r="139" spans="1:13" ht="16.5" customHeight="1">
      <c r="E139" s="200"/>
      <c r="G139" s="26"/>
      <c r="H139" s="59"/>
      <c r="I139" s="59"/>
      <c r="K139" s="26"/>
      <c r="L139" s="59"/>
      <c r="M139" s="64"/>
    </row>
    <row r="140" spans="1:13" ht="16.5" customHeight="1">
      <c r="A140" s="10" t="s">
        <v>111</v>
      </c>
      <c r="E140" s="200"/>
      <c r="G140" s="17"/>
      <c r="K140" s="17"/>
    </row>
    <row r="141" spans="1:13" ht="16.5" customHeight="1">
      <c r="B141" s="10" t="s">
        <v>112</v>
      </c>
      <c r="E141" s="200"/>
      <c r="G141" s="14">
        <f>SUM(G130:G140)</f>
        <v>4325568872</v>
      </c>
      <c r="H141" s="59"/>
      <c r="I141" s="59">
        <f>SUM(I130:I140)</f>
        <v>4224228578</v>
      </c>
      <c r="K141" s="14">
        <f>SUM(K130:K140)</f>
        <v>3850219120</v>
      </c>
      <c r="L141" s="59"/>
      <c r="M141" s="59">
        <f>SUM(M130:M140)</f>
        <v>3834642889</v>
      </c>
    </row>
    <row r="142" spans="1:13" ht="16.5" customHeight="1">
      <c r="B142" s="10" t="s">
        <v>57</v>
      </c>
      <c r="E142" s="200"/>
      <c r="G142" s="8">
        <v>22970357</v>
      </c>
      <c r="H142" s="59"/>
      <c r="I142" s="63">
        <v>12325363</v>
      </c>
      <c r="K142" s="8">
        <v>0</v>
      </c>
      <c r="L142" s="59"/>
      <c r="M142" s="79">
        <v>0</v>
      </c>
    </row>
    <row r="143" spans="1:13" ht="16.5" customHeight="1">
      <c r="A143" s="58"/>
      <c r="E143" s="200"/>
      <c r="G143" s="14"/>
      <c r="H143" s="59"/>
      <c r="I143" s="59"/>
      <c r="K143" s="26"/>
      <c r="L143" s="59"/>
      <c r="M143" s="64"/>
    </row>
    <row r="144" spans="1:13" ht="16.5" customHeight="1">
      <c r="A144" s="58" t="s">
        <v>47</v>
      </c>
      <c r="E144" s="200"/>
      <c r="G144" s="15">
        <f>SUM(G141:G142)</f>
        <v>4348539229</v>
      </c>
      <c r="H144" s="59"/>
      <c r="I144" s="63">
        <f>SUM(I141:I142)</f>
        <v>4236553941</v>
      </c>
      <c r="K144" s="15">
        <f>SUM(K141:K142)</f>
        <v>3850219120</v>
      </c>
      <c r="L144" s="59"/>
      <c r="M144" s="63">
        <f>SUM(M141:M142)</f>
        <v>3834642889</v>
      </c>
    </row>
    <row r="145" spans="1:13" ht="16.5" customHeight="1">
      <c r="A145" s="58"/>
      <c r="E145" s="200"/>
      <c r="G145" s="14"/>
      <c r="H145" s="59"/>
      <c r="I145" s="59"/>
      <c r="K145" s="14"/>
      <c r="L145" s="59"/>
      <c r="M145" s="59"/>
    </row>
    <row r="146" spans="1:13" ht="16.5" customHeight="1" thickBot="1">
      <c r="A146" s="58" t="s">
        <v>62</v>
      </c>
      <c r="B146" s="58"/>
      <c r="E146" s="200"/>
      <c r="G146" s="18">
        <f>+G144+G87</f>
        <v>5112202184</v>
      </c>
      <c r="H146" s="59"/>
      <c r="I146" s="82">
        <f>+I144+I87</f>
        <v>5005521700</v>
      </c>
      <c r="K146" s="18">
        <f>+K144+K87</f>
        <v>4463415174</v>
      </c>
      <c r="L146" s="59"/>
      <c r="M146" s="82">
        <f>+M144+M87</f>
        <v>4489309776</v>
      </c>
    </row>
    <row r="147" spans="1:13" ht="16.5" customHeight="1" thickTop="1">
      <c r="A147" s="58"/>
      <c r="B147" s="58"/>
      <c r="E147" s="200"/>
      <c r="G147" s="59"/>
      <c r="H147" s="59"/>
      <c r="I147" s="59"/>
      <c r="K147" s="59"/>
      <c r="L147" s="59"/>
      <c r="M147" s="59"/>
    </row>
    <row r="148" spans="1:13" ht="16.5" customHeight="1">
      <c r="A148" s="58"/>
      <c r="B148" s="58"/>
      <c r="E148" s="200"/>
      <c r="G148" s="59"/>
      <c r="H148" s="59"/>
      <c r="I148" s="59"/>
      <c r="K148" s="59"/>
      <c r="L148" s="59"/>
      <c r="M148" s="59"/>
    </row>
    <row r="149" spans="1:13" ht="16.5" customHeight="1">
      <c r="A149" s="58"/>
      <c r="B149" s="58"/>
      <c r="E149" s="200"/>
      <c r="G149" s="59"/>
      <c r="H149" s="59"/>
      <c r="I149" s="59"/>
      <c r="K149" s="59"/>
      <c r="L149" s="59"/>
      <c r="M149" s="59"/>
    </row>
    <row r="150" spans="1:13" ht="16.5" customHeight="1">
      <c r="A150" s="58"/>
      <c r="B150" s="58"/>
      <c r="E150" s="200"/>
      <c r="G150" s="59"/>
      <c r="H150" s="59"/>
      <c r="I150" s="59"/>
      <c r="K150" s="59"/>
      <c r="L150" s="59"/>
      <c r="M150" s="59"/>
    </row>
    <row r="151" spans="1:13" ht="16.5" customHeight="1">
      <c r="A151" s="58"/>
      <c r="B151" s="58"/>
      <c r="E151" s="200"/>
      <c r="G151" s="59"/>
      <c r="H151" s="59"/>
      <c r="I151" s="59"/>
      <c r="K151" s="59"/>
      <c r="L151" s="59"/>
      <c r="M151" s="59"/>
    </row>
    <row r="152" spans="1:13" ht="16.5" customHeight="1">
      <c r="A152" s="58"/>
      <c r="B152" s="58"/>
      <c r="E152" s="200"/>
      <c r="G152" s="59"/>
      <c r="H152" s="59"/>
      <c r="I152" s="59"/>
      <c r="K152" s="59"/>
      <c r="L152" s="59"/>
      <c r="M152" s="59"/>
    </row>
    <row r="153" spans="1:13" ht="16.5" customHeight="1">
      <c r="A153" s="58"/>
      <c r="B153" s="58"/>
      <c r="E153" s="200"/>
      <c r="G153" s="59"/>
      <c r="H153" s="59"/>
      <c r="I153" s="59"/>
      <c r="K153" s="59"/>
      <c r="L153" s="59"/>
      <c r="M153" s="59"/>
    </row>
    <row r="154" spans="1:13" ht="16.5" customHeight="1">
      <c r="A154" s="58"/>
      <c r="B154" s="58"/>
      <c r="E154" s="200"/>
      <c r="G154" s="59"/>
      <c r="H154" s="59"/>
      <c r="I154" s="59"/>
      <c r="K154" s="59"/>
      <c r="L154" s="59"/>
      <c r="M154" s="59"/>
    </row>
    <row r="155" spans="1:13" ht="16.5" customHeight="1">
      <c r="A155" s="58"/>
      <c r="B155" s="58"/>
      <c r="E155" s="200"/>
      <c r="G155" s="59"/>
      <c r="H155" s="59"/>
      <c r="I155" s="59"/>
      <c r="K155" s="59"/>
      <c r="L155" s="59"/>
      <c r="M155" s="59"/>
    </row>
    <row r="156" spans="1:13" ht="16.5" customHeight="1">
      <c r="A156" s="58"/>
      <c r="B156" s="58"/>
      <c r="E156" s="200"/>
      <c r="G156" s="59"/>
      <c r="H156" s="59"/>
      <c r="I156" s="59"/>
      <c r="K156" s="59"/>
      <c r="L156" s="59"/>
      <c r="M156" s="59"/>
    </row>
    <row r="157" spans="1:13" ht="16.5" customHeight="1">
      <c r="A157" s="58"/>
      <c r="B157" s="58"/>
      <c r="E157" s="200"/>
      <c r="G157" s="59"/>
      <c r="H157" s="59"/>
      <c r="I157" s="59"/>
      <c r="K157" s="59"/>
      <c r="L157" s="59"/>
      <c r="M157" s="59"/>
    </row>
    <row r="158" spans="1:13" ht="16.5" customHeight="1">
      <c r="A158" s="58"/>
      <c r="B158" s="58"/>
      <c r="E158" s="200"/>
      <c r="G158" s="59"/>
      <c r="H158" s="59"/>
      <c r="I158" s="59"/>
      <c r="K158" s="59"/>
      <c r="L158" s="59"/>
      <c r="M158" s="59"/>
    </row>
    <row r="159" spans="1:13" ht="16.5" customHeight="1">
      <c r="A159" s="58"/>
      <c r="B159" s="58"/>
      <c r="E159" s="200"/>
      <c r="G159" s="59"/>
      <c r="H159" s="59"/>
      <c r="I159" s="59"/>
      <c r="K159" s="59"/>
      <c r="L159" s="59"/>
      <c r="M159" s="59"/>
    </row>
    <row r="160" spans="1:13" ht="7.5" customHeight="1">
      <c r="A160" s="58"/>
      <c r="B160" s="58"/>
      <c r="E160" s="200"/>
      <c r="G160" s="59"/>
      <c r="H160" s="59"/>
      <c r="I160" s="59"/>
      <c r="K160" s="59"/>
      <c r="L160" s="59"/>
      <c r="M160" s="59"/>
    </row>
    <row r="161" spans="1:13" ht="21.95" customHeight="1">
      <c r="A161" s="61" t="s">
        <v>63</v>
      </c>
      <c r="B161" s="61"/>
      <c r="C161" s="61"/>
      <c r="D161" s="61"/>
      <c r="E161" s="62"/>
      <c r="F161" s="61"/>
      <c r="G161" s="84"/>
      <c r="H161" s="84"/>
      <c r="I161" s="84"/>
      <c r="J161" s="84"/>
      <c r="K161" s="84"/>
      <c r="L161" s="84"/>
      <c r="M161" s="84"/>
    </row>
  </sheetData>
  <mergeCells count="13">
    <mergeCell ref="G62:I62"/>
    <mergeCell ref="K62:M62"/>
    <mergeCell ref="G114:I114"/>
    <mergeCell ref="K114:M114"/>
    <mergeCell ref="G115:I115"/>
    <mergeCell ref="K115:M115"/>
    <mergeCell ref="G61:I61"/>
    <mergeCell ref="K61:M61"/>
    <mergeCell ref="G6:I6"/>
    <mergeCell ref="K6:M6"/>
    <mergeCell ref="G7:I7"/>
    <mergeCell ref="K7:M7"/>
    <mergeCell ref="A52:M52"/>
  </mergeCells>
  <pageMargins left="0.8" right="0.5" top="0.5" bottom="0.6" header="0.49" footer="0.4"/>
  <pageSetup paperSize="9" scale="90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55" max="12" man="1"/>
    <brk id="10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5"/>
  <sheetViews>
    <sheetView topLeftCell="A46" zoomScale="130" zoomScaleNormal="130" zoomScaleSheetLayoutView="120" workbookViewId="0">
      <selection activeCell="D62" sqref="D62"/>
    </sheetView>
  </sheetViews>
  <sheetFormatPr defaultColWidth="9.42578125" defaultRowHeight="16.350000000000001" customHeight="1"/>
  <cols>
    <col min="1" max="3" width="1.42578125" style="24" customWidth="1"/>
    <col min="4" max="4" width="41.5703125" style="24" customWidth="1"/>
    <col min="5" max="5" width="4.5703125" style="24" customWidth="1"/>
    <col min="6" max="6" width="0.85546875" style="24" customWidth="1"/>
    <col min="7" max="7" width="11.28515625" style="1" customWidth="1"/>
    <col min="8" max="8" width="0.85546875" style="1" customWidth="1"/>
    <col min="9" max="9" width="11.28515625" style="1" customWidth="1"/>
    <col min="10" max="10" width="0.85546875" style="1" customWidth="1"/>
    <col min="11" max="11" width="11.28515625" style="1" customWidth="1"/>
    <col min="12" max="12" width="0.85546875" style="1" customWidth="1"/>
    <col min="13" max="13" width="11.28515625" style="1" customWidth="1"/>
    <col min="14" max="16384" width="9.42578125" style="24"/>
  </cols>
  <sheetData>
    <row r="1" spans="1:13" ht="16.350000000000001" customHeight="1">
      <c r="A1" s="2" t="s">
        <v>96</v>
      </c>
      <c r="E1" s="57"/>
    </row>
    <row r="2" spans="1:13" ht="16.350000000000001" customHeight="1">
      <c r="A2" s="2" t="s">
        <v>101</v>
      </c>
      <c r="E2" s="57"/>
    </row>
    <row r="3" spans="1:13" ht="16.350000000000001" customHeight="1">
      <c r="A3" s="3" t="s">
        <v>202</v>
      </c>
      <c r="B3" s="4"/>
      <c r="C3" s="4"/>
      <c r="D3" s="4"/>
      <c r="E3" s="20"/>
      <c r="F3" s="4"/>
      <c r="G3" s="5"/>
      <c r="H3" s="5"/>
      <c r="I3" s="5"/>
      <c r="J3" s="5"/>
      <c r="K3" s="5"/>
      <c r="L3" s="5"/>
      <c r="M3" s="5"/>
    </row>
    <row r="4" spans="1:13" ht="14.1" customHeight="1">
      <c r="E4" s="21"/>
      <c r="F4" s="2"/>
      <c r="G4" s="6"/>
      <c r="H4" s="6"/>
      <c r="I4" s="6"/>
      <c r="J4" s="6"/>
      <c r="K4" s="6"/>
      <c r="L4" s="6"/>
      <c r="M4" s="6"/>
    </row>
    <row r="5" spans="1:13" ht="14.1" customHeight="1">
      <c r="E5" s="21"/>
      <c r="F5" s="2"/>
      <c r="G5" s="6"/>
      <c r="H5" s="6"/>
      <c r="I5" s="6"/>
      <c r="J5" s="6"/>
      <c r="K5" s="6"/>
      <c r="L5" s="6"/>
      <c r="M5" s="6"/>
    </row>
    <row r="6" spans="1:13" s="49" customFormat="1" ht="14.1" customHeight="1">
      <c r="A6" s="86"/>
      <c r="B6" s="48"/>
      <c r="C6" s="48"/>
      <c r="D6" s="48"/>
      <c r="E6" s="87"/>
      <c r="F6" s="48"/>
      <c r="G6" s="207" t="s">
        <v>41</v>
      </c>
      <c r="H6" s="207"/>
      <c r="I6" s="207"/>
      <c r="J6" s="88"/>
      <c r="K6" s="207" t="s">
        <v>59</v>
      </c>
      <c r="L6" s="207"/>
      <c r="M6" s="207"/>
    </row>
    <row r="7" spans="1:13" s="49" customFormat="1" ht="14.1" customHeight="1">
      <c r="A7" s="86"/>
      <c r="B7" s="48"/>
      <c r="C7" s="48"/>
      <c r="D7" s="48"/>
      <c r="E7" s="87"/>
      <c r="F7" s="48"/>
      <c r="G7" s="208" t="s">
        <v>42</v>
      </c>
      <c r="H7" s="208"/>
      <c r="I7" s="208"/>
      <c r="J7" s="88"/>
      <c r="K7" s="208" t="s">
        <v>42</v>
      </c>
      <c r="L7" s="208"/>
      <c r="M7" s="208"/>
    </row>
    <row r="8" spans="1:13" s="49" customFormat="1" ht="14.1" customHeight="1">
      <c r="E8" s="50"/>
      <c r="G8" s="88" t="s">
        <v>43</v>
      </c>
      <c r="H8" s="88"/>
      <c r="I8" s="88" t="s">
        <v>43</v>
      </c>
      <c r="J8" s="89"/>
      <c r="K8" s="88" t="s">
        <v>43</v>
      </c>
      <c r="L8" s="88"/>
      <c r="M8" s="88" t="s">
        <v>43</v>
      </c>
    </row>
    <row r="9" spans="1:13" s="49" customFormat="1" ht="14.1" customHeight="1">
      <c r="E9" s="90"/>
      <c r="F9" s="39"/>
      <c r="G9" s="88" t="s">
        <v>128</v>
      </c>
      <c r="H9" s="88"/>
      <c r="I9" s="88" t="s">
        <v>128</v>
      </c>
      <c r="J9" s="88"/>
      <c r="K9" s="88" t="s">
        <v>128</v>
      </c>
      <c r="L9" s="88"/>
      <c r="M9" s="88" t="s">
        <v>128</v>
      </c>
    </row>
    <row r="10" spans="1:13" s="49" customFormat="1" ht="14.1" customHeight="1">
      <c r="E10" s="50"/>
      <c r="G10" s="88" t="s">
        <v>196</v>
      </c>
      <c r="H10" s="88"/>
      <c r="I10" s="88" t="s">
        <v>129</v>
      </c>
      <c r="J10" s="39"/>
      <c r="K10" s="88" t="s">
        <v>196</v>
      </c>
      <c r="L10" s="88"/>
      <c r="M10" s="88" t="s">
        <v>129</v>
      </c>
    </row>
    <row r="11" spans="1:13" s="49" customFormat="1" ht="14.1" customHeight="1">
      <c r="E11" s="50"/>
      <c r="F11" s="39"/>
      <c r="G11" s="92" t="s">
        <v>1</v>
      </c>
      <c r="H11" s="88"/>
      <c r="I11" s="92" t="s">
        <v>1</v>
      </c>
      <c r="J11" s="93"/>
      <c r="K11" s="92" t="s">
        <v>1</v>
      </c>
      <c r="L11" s="88"/>
      <c r="M11" s="92" t="s">
        <v>1</v>
      </c>
    </row>
    <row r="12" spans="1:13" s="49" customFormat="1" ht="8.1" customHeight="1">
      <c r="E12" s="50"/>
      <c r="G12" s="28"/>
      <c r="H12" s="29"/>
      <c r="I12" s="32"/>
      <c r="J12" s="29"/>
      <c r="K12" s="28"/>
      <c r="L12" s="29"/>
      <c r="M12" s="32"/>
    </row>
    <row r="13" spans="1:13" s="49" customFormat="1" ht="14.1" customHeight="1">
      <c r="A13" s="49" t="s">
        <v>90</v>
      </c>
      <c r="E13" s="50"/>
      <c r="G13" s="28">
        <v>993639755</v>
      </c>
      <c r="H13" s="29"/>
      <c r="I13" s="32">
        <v>822444402</v>
      </c>
      <c r="J13" s="51"/>
      <c r="K13" s="55">
        <v>700674600</v>
      </c>
      <c r="L13" s="30"/>
      <c r="M13" s="38">
        <v>587026126</v>
      </c>
    </row>
    <row r="14" spans="1:13" s="49" customFormat="1" ht="14.1" customHeight="1">
      <c r="A14" s="49" t="s">
        <v>87</v>
      </c>
      <c r="E14" s="50"/>
      <c r="G14" s="31">
        <v>-674932140</v>
      </c>
      <c r="H14" s="29"/>
      <c r="I14" s="35">
        <v>-503435603</v>
      </c>
      <c r="J14" s="51"/>
      <c r="K14" s="31">
        <v>-522160940</v>
      </c>
      <c r="L14" s="30"/>
      <c r="M14" s="35">
        <v>-406030343</v>
      </c>
    </row>
    <row r="15" spans="1:13" s="49" customFormat="1" ht="8.1" customHeight="1">
      <c r="A15" s="86"/>
      <c r="B15" s="48"/>
      <c r="C15" s="48"/>
      <c r="D15" s="48"/>
      <c r="E15" s="87"/>
      <c r="F15" s="48"/>
      <c r="G15" s="34"/>
      <c r="H15" s="33"/>
      <c r="I15" s="29"/>
      <c r="J15" s="33"/>
      <c r="K15" s="34"/>
      <c r="L15" s="33"/>
      <c r="M15" s="29"/>
    </row>
    <row r="16" spans="1:13" s="49" customFormat="1" ht="14.1" customHeight="1">
      <c r="A16" s="39" t="s">
        <v>22</v>
      </c>
      <c r="E16" s="50"/>
      <c r="G16" s="34">
        <f>G13+G14</f>
        <v>318707615</v>
      </c>
      <c r="H16" s="29"/>
      <c r="I16" s="29">
        <f>I13+I14</f>
        <v>319008799</v>
      </c>
      <c r="J16" s="34"/>
      <c r="K16" s="34">
        <f t="shared" ref="K16" si="0">K13+K14</f>
        <v>178513660</v>
      </c>
      <c r="L16" s="29"/>
      <c r="M16" s="29">
        <f t="shared" ref="M16" si="1">M13+M14</f>
        <v>180995783</v>
      </c>
    </row>
    <row r="17" spans="1:13" s="49" customFormat="1" ht="14.1" customHeight="1">
      <c r="A17" s="54" t="s">
        <v>220</v>
      </c>
      <c r="E17" s="50"/>
      <c r="G17" s="34">
        <v>18823806</v>
      </c>
      <c r="H17" s="29"/>
      <c r="I17" s="29">
        <v>2247636</v>
      </c>
      <c r="J17" s="34"/>
      <c r="K17" s="34">
        <v>28427588</v>
      </c>
      <c r="L17" s="29"/>
      <c r="M17" s="29">
        <v>10253506</v>
      </c>
    </row>
    <row r="18" spans="1:13" s="49" customFormat="1" ht="14.1" customHeight="1">
      <c r="A18" s="49" t="s">
        <v>46</v>
      </c>
      <c r="E18" s="50"/>
      <c r="G18" s="28">
        <v>844655</v>
      </c>
      <c r="H18" s="32"/>
      <c r="I18" s="32">
        <v>3082939</v>
      </c>
      <c r="J18" s="52"/>
      <c r="K18" s="41">
        <v>13114583</v>
      </c>
      <c r="L18" s="52"/>
      <c r="M18" s="33">
        <v>13794157</v>
      </c>
    </row>
    <row r="19" spans="1:13" s="49" customFormat="1" ht="14.1" customHeight="1">
      <c r="A19" s="49" t="s">
        <v>23</v>
      </c>
      <c r="E19" s="50"/>
      <c r="G19" s="28">
        <v>-69779846</v>
      </c>
      <c r="H19" s="32"/>
      <c r="I19" s="32">
        <v>-52462693</v>
      </c>
      <c r="J19" s="53"/>
      <c r="K19" s="28">
        <v>-50905712</v>
      </c>
      <c r="L19" s="53"/>
      <c r="M19" s="32">
        <v>-38993824</v>
      </c>
    </row>
    <row r="20" spans="1:13" s="49" customFormat="1" ht="14.1" customHeight="1">
      <c r="A20" s="49" t="s">
        <v>24</v>
      </c>
      <c r="E20" s="50"/>
      <c r="G20" s="28">
        <v>-125624441</v>
      </c>
      <c r="H20" s="32"/>
      <c r="I20" s="32">
        <v>-107178606</v>
      </c>
      <c r="J20" s="53"/>
      <c r="K20" s="28">
        <v>-89249830</v>
      </c>
      <c r="L20" s="53"/>
      <c r="M20" s="32">
        <v>-76562411</v>
      </c>
    </row>
    <row r="21" spans="1:13" s="49" customFormat="1" ht="14.1" customHeight="1">
      <c r="A21" s="49" t="s">
        <v>231</v>
      </c>
      <c r="E21" s="50"/>
      <c r="G21" s="28">
        <v>1136527</v>
      </c>
      <c r="H21" s="32"/>
      <c r="I21" s="32">
        <v>1356062</v>
      </c>
      <c r="J21" s="32"/>
      <c r="K21" s="28">
        <v>1272274</v>
      </c>
      <c r="L21" s="32"/>
      <c r="M21" s="32">
        <v>1107685</v>
      </c>
    </row>
    <row r="22" spans="1:13" s="49" customFormat="1" ht="14.1" customHeight="1">
      <c r="A22" s="49" t="s">
        <v>25</v>
      </c>
      <c r="E22" s="50"/>
      <c r="G22" s="31">
        <v>-2063066</v>
      </c>
      <c r="H22" s="29"/>
      <c r="I22" s="35">
        <v>-2496275</v>
      </c>
      <c r="J22" s="51"/>
      <c r="K22" s="56">
        <v>-2203656</v>
      </c>
      <c r="L22" s="51"/>
      <c r="M22" s="85">
        <v>-2179300</v>
      </c>
    </row>
    <row r="23" spans="1:13" s="49" customFormat="1" ht="8.1" customHeight="1">
      <c r="E23" s="50"/>
      <c r="G23" s="94"/>
      <c r="H23" s="29"/>
      <c r="I23" s="95"/>
      <c r="J23" s="29"/>
      <c r="K23" s="94"/>
      <c r="L23" s="29"/>
      <c r="M23" s="95"/>
    </row>
    <row r="24" spans="1:13" s="49" customFormat="1" ht="14.1" customHeight="1">
      <c r="A24" s="39" t="s">
        <v>29</v>
      </c>
      <c r="E24" s="50"/>
      <c r="G24" s="94">
        <f>SUM(G16:G22)</f>
        <v>142045250</v>
      </c>
      <c r="H24" s="29"/>
      <c r="I24" s="95">
        <f>SUM(I16:I22)</f>
        <v>163557862</v>
      </c>
      <c r="J24" s="29"/>
      <c r="K24" s="94">
        <f>SUM(K16:K22)</f>
        <v>78968907</v>
      </c>
      <c r="L24" s="29"/>
      <c r="M24" s="95">
        <f>SUM(M16:M22)</f>
        <v>88415596</v>
      </c>
    </row>
    <row r="25" spans="1:13" s="49" customFormat="1" ht="14.1" customHeight="1">
      <c r="A25" s="49" t="s">
        <v>26</v>
      </c>
      <c r="E25" s="50"/>
      <c r="G25" s="31">
        <v>-28532633</v>
      </c>
      <c r="H25" s="33"/>
      <c r="I25" s="35">
        <v>-29866331</v>
      </c>
      <c r="J25" s="52"/>
      <c r="K25" s="31">
        <v>-12736957</v>
      </c>
      <c r="L25" s="52"/>
      <c r="M25" s="35">
        <v>-13162162</v>
      </c>
    </row>
    <row r="26" spans="1:13" s="49" customFormat="1" ht="8.1" customHeight="1">
      <c r="E26" s="50"/>
      <c r="G26" s="41"/>
      <c r="H26" s="29"/>
      <c r="I26" s="33"/>
      <c r="J26" s="29"/>
      <c r="K26" s="41"/>
      <c r="L26" s="29"/>
      <c r="M26" s="33"/>
    </row>
    <row r="27" spans="1:13" s="48" customFormat="1" ht="14.1" customHeight="1">
      <c r="A27" s="102" t="s">
        <v>176</v>
      </c>
      <c r="E27" s="87"/>
      <c r="G27" s="94">
        <f>SUM(G23:G25)</f>
        <v>113512617</v>
      </c>
      <c r="H27" s="33"/>
      <c r="I27" s="95">
        <f>SUM(I23:I25)</f>
        <v>133691531</v>
      </c>
      <c r="J27" s="33"/>
      <c r="K27" s="94">
        <f>SUM(K23:K25)</f>
        <v>66231950</v>
      </c>
      <c r="L27" s="33"/>
      <c r="M27" s="95">
        <f>SUM(M23:M25)</f>
        <v>75253434</v>
      </c>
    </row>
    <row r="28" spans="1:13" s="49" customFormat="1" ht="14.1" customHeight="1">
      <c r="A28" s="54" t="s">
        <v>233</v>
      </c>
      <c r="B28" s="48"/>
      <c r="C28" s="48"/>
      <c r="D28" s="48"/>
      <c r="E28" s="87"/>
      <c r="F28" s="48"/>
      <c r="G28" s="36">
        <v>0</v>
      </c>
      <c r="H28" s="33"/>
      <c r="I28" s="37">
        <v>838747</v>
      </c>
      <c r="J28" s="33"/>
      <c r="K28" s="36">
        <v>0</v>
      </c>
      <c r="L28" s="33"/>
      <c r="M28" s="37">
        <v>0</v>
      </c>
    </row>
    <row r="29" spans="1:13" s="49" customFormat="1" ht="8.1" customHeight="1">
      <c r="A29" s="54"/>
      <c r="B29" s="48"/>
      <c r="C29" s="48"/>
      <c r="D29" s="48"/>
      <c r="E29" s="87"/>
      <c r="F29" s="48"/>
      <c r="G29" s="41"/>
      <c r="H29" s="33"/>
      <c r="I29" s="33"/>
      <c r="J29" s="33"/>
      <c r="K29" s="41"/>
      <c r="L29" s="33"/>
      <c r="M29" s="33"/>
    </row>
    <row r="30" spans="1:13" s="49" customFormat="1" ht="15" customHeight="1">
      <c r="A30" s="102" t="s">
        <v>64</v>
      </c>
      <c r="B30" s="48"/>
      <c r="C30" s="48"/>
      <c r="D30" s="48"/>
      <c r="E30" s="87"/>
      <c r="F30" s="48"/>
      <c r="G30" s="36">
        <f>SUM(G27:G28)</f>
        <v>113512617</v>
      </c>
      <c r="H30" s="33"/>
      <c r="I30" s="37">
        <f>SUM(I27:I28)</f>
        <v>134530278</v>
      </c>
      <c r="J30" s="33"/>
      <c r="K30" s="36">
        <f>SUM(K27:K28)</f>
        <v>66231950</v>
      </c>
      <c r="L30" s="33"/>
      <c r="M30" s="37">
        <f>SUM(M27:M28)</f>
        <v>75253434</v>
      </c>
    </row>
    <row r="31" spans="1:13" s="49" customFormat="1" ht="8.1" customHeight="1">
      <c r="A31" s="102"/>
      <c r="B31" s="48"/>
      <c r="C31" s="48"/>
      <c r="D31" s="48"/>
      <c r="E31" s="87"/>
      <c r="F31" s="48"/>
      <c r="G31" s="41"/>
      <c r="H31" s="33"/>
      <c r="I31" s="33"/>
      <c r="J31" s="33"/>
      <c r="K31" s="41"/>
      <c r="L31" s="33"/>
      <c r="M31" s="33"/>
    </row>
    <row r="32" spans="1:13" s="49" customFormat="1" ht="14.1" customHeight="1">
      <c r="A32" s="102" t="s">
        <v>177</v>
      </c>
      <c r="E32" s="50"/>
      <c r="G32" s="34"/>
      <c r="H32" s="29"/>
      <c r="I32" s="29"/>
      <c r="J32" s="29"/>
      <c r="K32" s="34"/>
      <c r="L32" s="29"/>
      <c r="M32" s="29"/>
    </row>
    <row r="33" spans="1:13" s="49" customFormat="1" ht="14.1" customHeight="1">
      <c r="A33" s="96" t="s">
        <v>88</v>
      </c>
      <c r="E33" s="50"/>
      <c r="G33" s="34"/>
      <c r="H33" s="29"/>
      <c r="I33" s="29"/>
      <c r="J33" s="29"/>
      <c r="K33" s="34"/>
      <c r="L33" s="29"/>
      <c r="M33" s="29"/>
    </row>
    <row r="34" spans="1:13" s="49" customFormat="1" ht="14.1" customHeight="1">
      <c r="B34" s="49" t="s">
        <v>53</v>
      </c>
      <c r="E34" s="87"/>
      <c r="F34" s="48"/>
      <c r="G34" s="31">
        <v>19809712</v>
      </c>
      <c r="H34" s="33"/>
      <c r="I34" s="35">
        <v>17387344</v>
      </c>
      <c r="J34" s="33"/>
      <c r="K34" s="31">
        <v>0</v>
      </c>
      <c r="L34" s="33"/>
      <c r="M34" s="35">
        <v>0</v>
      </c>
    </row>
    <row r="35" spans="1:13" s="49" customFormat="1" ht="8.1" customHeight="1">
      <c r="E35" s="87"/>
      <c r="F35" s="48"/>
      <c r="G35" s="28"/>
      <c r="H35" s="33"/>
      <c r="I35" s="32"/>
      <c r="J35" s="33"/>
      <c r="K35" s="41"/>
      <c r="L35" s="33"/>
      <c r="M35" s="33"/>
    </row>
    <row r="36" spans="1:13" s="49" customFormat="1" ht="14.1" customHeight="1">
      <c r="B36" s="49" t="s">
        <v>54</v>
      </c>
      <c r="E36" s="87"/>
      <c r="F36" s="48"/>
      <c r="G36" s="34"/>
      <c r="H36" s="33"/>
      <c r="I36" s="29"/>
      <c r="J36" s="33"/>
      <c r="K36" s="34"/>
      <c r="L36" s="33"/>
      <c r="M36" s="29"/>
    </row>
    <row r="37" spans="1:13" s="49" customFormat="1" ht="14.1" customHeight="1">
      <c r="C37" s="49" t="s">
        <v>52</v>
      </c>
      <c r="E37" s="87"/>
      <c r="F37" s="48"/>
      <c r="G37" s="36">
        <f>SUM(G34:G36)</f>
        <v>19809712</v>
      </c>
      <c r="H37" s="33"/>
      <c r="I37" s="37">
        <f>SUM(I34:I36)</f>
        <v>17387344</v>
      </c>
      <c r="J37" s="33"/>
      <c r="K37" s="36">
        <f>SUM(K34:K36)</f>
        <v>0</v>
      </c>
      <c r="L37" s="33"/>
      <c r="M37" s="37">
        <f>SUM(M34:M36)</f>
        <v>0</v>
      </c>
    </row>
    <row r="38" spans="1:13" s="49" customFormat="1" ht="8.1" customHeight="1">
      <c r="E38" s="87"/>
      <c r="F38" s="48"/>
      <c r="G38" s="41"/>
      <c r="H38" s="33"/>
      <c r="I38" s="33"/>
      <c r="J38" s="33"/>
      <c r="K38" s="41"/>
      <c r="L38" s="33"/>
      <c r="M38" s="33"/>
    </row>
    <row r="39" spans="1:13" s="49" customFormat="1" ht="14.1" customHeight="1">
      <c r="A39" s="39" t="s">
        <v>118</v>
      </c>
      <c r="B39" s="39"/>
      <c r="C39" s="39"/>
      <c r="D39" s="39"/>
      <c r="E39" s="87"/>
      <c r="F39" s="48"/>
      <c r="G39" s="36">
        <f>G37</f>
        <v>19809712</v>
      </c>
      <c r="H39" s="33"/>
      <c r="I39" s="37">
        <f>I37</f>
        <v>17387344</v>
      </c>
      <c r="J39" s="33"/>
      <c r="K39" s="36">
        <f>K37</f>
        <v>0</v>
      </c>
      <c r="L39" s="33"/>
      <c r="M39" s="37">
        <f>M37</f>
        <v>0</v>
      </c>
    </row>
    <row r="40" spans="1:13" s="49" customFormat="1" ht="8.1" customHeight="1">
      <c r="A40" s="39"/>
      <c r="B40" s="39"/>
      <c r="C40" s="39"/>
      <c r="D40" s="39"/>
      <c r="E40" s="87"/>
      <c r="F40" s="48"/>
      <c r="G40" s="34"/>
      <c r="H40" s="33"/>
      <c r="I40" s="29"/>
      <c r="J40" s="33"/>
      <c r="K40" s="34"/>
      <c r="L40" s="33"/>
      <c r="M40" s="29"/>
    </row>
    <row r="41" spans="1:13" s="49" customFormat="1" ht="14.1" customHeight="1" thickBot="1">
      <c r="A41" s="39" t="s">
        <v>65</v>
      </c>
      <c r="E41" s="87"/>
      <c r="F41" s="48"/>
      <c r="G41" s="44">
        <f>SUM(G30,G39)</f>
        <v>133322329</v>
      </c>
      <c r="H41" s="33"/>
      <c r="I41" s="45">
        <f>SUM(I30,I39)</f>
        <v>151917622</v>
      </c>
      <c r="J41" s="33"/>
      <c r="K41" s="44">
        <f>SUM(K30,K39)</f>
        <v>66231950</v>
      </c>
      <c r="L41" s="33"/>
      <c r="M41" s="45">
        <f>SUM(M30,M39)</f>
        <v>75253434</v>
      </c>
    </row>
    <row r="42" spans="1:13" s="49" customFormat="1" ht="8.1" customHeight="1" thickTop="1">
      <c r="A42" s="86"/>
      <c r="B42" s="48"/>
      <c r="C42" s="48"/>
      <c r="D42" s="48"/>
      <c r="E42" s="87"/>
      <c r="F42" s="48"/>
      <c r="G42" s="34"/>
      <c r="H42" s="33"/>
      <c r="I42" s="29"/>
      <c r="J42" s="33"/>
      <c r="K42" s="34"/>
      <c r="L42" s="33"/>
      <c r="M42" s="29"/>
    </row>
    <row r="43" spans="1:13" s="49" customFormat="1" ht="14.1" customHeight="1">
      <c r="A43" s="86" t="s">
        <v>55</v>
      </c>
      <c r="B43" s="48"/>
      <c r="C43" s="48"/>
      <c r="D43" s="48"/>
      <c r="E43" s="87"/>
      <c r="F43" s="48"/>
      <c r="G43" s="34"/>
      <c r="H43" s="33"/>
      <c r="I43" s="29"/>
      <c r="J43" s="33"/>
      <c r="K43" s="34"/>
      <c r="L43" s="33"/>
      <c r="M43" s="29"/>
    </row>
    <row r="44" spans="1:13" s="49" customFormat="1" ht="14.1" customHeight="1">
      <c r="A44" s="49" t="s">
        <v>56</v>
      </c>
      <c r="E44" s="87"/>
      <c r="F44" s="48"/>
      <c r="G44" s="34">
        <f>G30-G45</f>
        <v>110138161</v>
      </c>
      <c r="H44" s="33"/>
      <c r="I44" s="29">
        <f>I30-I45</f>
        <v>133598115</v>
      </c>
      <c r="J44" s="33"/>
      <c r="K44" s="34">
        <f>K27-K45</f>
        <v>66231950</v>
      </c>
      <c r="L44" s="33"/>
      <c r="M44" s="29">
        <f>M27-M45</f>
        <v>75253434</v>
      </c>
    </row>
    <row r="45" spans="1:13" s="49" customFormat="1" ht="14.1" customHeight="1">
      <c r="A45" s="49" t="s">
        <v>57</v>
      </c>
      <c r="E45" s="87"/>
      <c r="F45" s="48"/>
      <c r="G45" s="36">
        <v>3374456</v>
      </c>
      <c r="H45" s="33"/>
      <c r="I45" s="37">
        <v>932163</v>
      </c>
      <c r="J45" s="33"/>
      <c r="K45" s="36">
        <v>0</v>
      </c>
      <c r="L45" s="33"/>
      <c r="M45" s="37">
        <v>0</v>
      </c>
    </row>
    <row r="46" spans="1:13" s="49" customFormat="1" ht="8.1" customHeight="1">
      <c r="A46" s="86"/>
      <c r="B46" s="48"/>
      <c r="C46" s="48"/>
      <c r="D46" s="48"/>
      <c r="E46" s="87"/>
      <c r="F46" s="48"/>
      <c r="G46" s="34"/>
      <c r="H46" s="33"/>
      <c r="I46" s="29"/>
      <c r="J46" s="33"/>
      <c r="K46" s="34"/>
      <c r="L46" s="33"/>
      <c r="M46" s="29"/>
    </row>
    <row r="47" spans="1:13" s="49" customFormat="1" ht="14.1" customHeight="1" thickBot="1">
      <c r="A47" s="86"/>
      <c r="B47" s="48"/>
      <c r="C47" s="48"/>
      <c r="D47" s="48"/>
      <c r="E47" s="87"/>
      <c r="F47" s="48"/>
      <c r="G47" s="44">
        <f>SUM(G44:G46)</f>
        <v>113512617</v>
      </c>
      <c r="H47" s="33"/>
      <c r="I47" s="45">
        <f>SUM(I44:I46)</f>
        <v>134530278</v>
      </c>
      <c r="J47" s="33"/>
      <c r="K47" s="44">
        <f>K27</f>
        <v>66231950</v>
      </c>
      <c r="L47" s="33"/>
      <c r="M47" s="45">
        <f>M27</f>
        <v>75253434</v>
      </c>
    </row>
    <row r="48" spans="1:13" s="49" customFormat="1" ht="8.1" customHeight="1" thickTop="1">
      <c r="A48" s="86"/>
      <c r="B48" s="48"/>
      <c r="C48" s="48"/>
      <c r="D48" s="48"/>
      <c r="E48" s="87"/>
      <c r="F48" s="48"/>
      <c r="G48" s="34"/>
      <c r="H48" s="33"/>
      <c r="I48" s="29"/>
      <c r="J48" s="33"/>
      <c r="K48" s="34"/>
      <c r="L48" s="33"/>
      <c r="M48" s="29"/>
    </row>
    <row r="49" spans="1:13" s="49" customFormat="1" ht="14.1" customHeight="1">
      <c r="A49" s="86" t="s">
        <v>58</v>
      </c>
      <c r="B49" s="48"/>
      <c r="C49" s="48"/>
      <c r="D49" s="48"/>
      <c r="E49" s="87"/>
      <c r="F49" s="48"/>
      <c r="G49" s="34"/>
      <c r="H49" s="33"/>
      <c r="I49" s="29"/>
      <c r="J49" s="33"/>
      <c r="K49" s="34"/>
      <c r="L49" s="33"/>
      <c r="M49" s="29"/>
    </row>
    <row r="50" spans="1:13" s="49" customFormat="1" ht="14.1" customHeight="1">
      <c r="A50" s="54" t="s">
        <v>56</v>
      </c>
      <c r="B50" s="54"/>
      <c r="E50" s="87"/>
      <c r="F50" s="48"/>
      <c r="G50" s="34"/>
      <c r="H50" s="33"/>
      <c r="I50" s="29"/>
      <c r="K50" s="34"/>
      <c r="M50" s="29"/>
    </row>
    <row r="51" spans="1:13" s="49" customFormat="1" ht="14.1" customHeight="1">
      <c r="A51" s="54"/>
      <c r="B51" s="54" t="s">
        <v>178</v>
      </c>
      <c r="E51" s="87"/>
      <c r="F51" s="48"/>
      <c r="G51" s="34">
        <f>G41-G52-G53</f>
        <v>129438797</v>
      </c>
      <c r="H51" s="33"/>
      <c r="I51" s="29">
        <f>I41-I52-I53</f>
        <v>149495064</v>
      </c>
      <c r="J51" s="33"/>
      <c r="K51" s="34">
        <f>K30-K52-K53</f>
        <v>66231950</v>
      </c>
      <c r="L51" s="33"/>
      <c r="M51" s="29">
        <f>M30-M52-M53</f>
        <v>75253434</v>
      </c>
    </row>
    <row r="52" spans="1:13" s="49" customFormat="1" ht="14.1" customHeight="1">
      <c r="A52" s="54"/>
      <c r="B52" s="54" t="s">
        <v>179</v>
      </c>
      <c r="E52" s="87"/>
      <c r="F52" s="48"/>
      <c r="G52" s="34">
        <f>G28</f>
        <v>0</v>
      </c>
      <c r="H52" s="33"/>
      <c r="I52" s="29">
        <f>I28</f>
        <v>838747</v>
      </c>
      <c r="J52" s="33"/>
      <c r="K52" s="34">
        <f>K28</f>
        <v>0</v>
      </c>
      <c r="L52" s="33"/>
      <c r="M52" s="29">
        <f>M28</f>
        <v>0</v>
      </c>
    </row>
    <row r="53" spans="1:13" s="49" customFormat="1" ht="14.1" customHeight="1">
      <c r="A53" s="54" t="s">
        <v>57</v>
      </c>
      <c r="B53" s="54"/>
      <c r="E53" s="87"/>
      <c r="F53" s="48"/>
      <c r="G53" s="36">
        <f>G45+509076</f>
        <v>3883532</v>
      </c>
      <c r="H53" s="33"/>
      <c r="I53" s="37">
        <f>I45+651648</f>
        <v>1583811</v>
      </c>
      <c r="J53" s="33"/>
      <c r="K53" s="36">
        <v>0</v>
      </c>
      <c r="L53" s="33"/>
      <c r="M53" s="37">
        <v>0</v>
      </c>
    </row>
    <row r="54" spans="1:13" s="49" customFormat="1" ht="8.1" customHeight="1">
      <c r="A54" s="86"/>
      <c r="B54" s="48"/>
      <c r="C54" s="48"/>
      <c r="D54" s="48"/>
      <c r="E54" s="87"/>
      <c r="F54" s="48"/>
      <c r="G54" s="34"/>
      <c r="H54" s="33"/>
      <c r="I54" s="29"/>
      <c r="J54" s="33"/>
      <c r="K54" s="34"/>
      <c r="L54" s="33"/>
      <c r="M54" s="29"/>
    </row>
    <row r="55" spans="1:13" s="49" customFormat="1" ht="14.1" customHeight="1" thickBot="1">
      <c r="A55" s="86"/>
      <c r="B55" s="48"/>
      <c r="C55" s="48"/>
      <c r="D55" s="48"/>
      <c r="E55" s="87"/>
      <c r="F55" s="48"/>
      <c r="G55" s="44">
        <f>SUM(G51:G54)</f>
        <v>133322329</v>
      </c>
      <c r="H55" s="33"/>
      <c r="I55" s="45">
        <f>SUM(I51:I54)</f>
        <v>151917622</v>
      </c>
      <c r="J55" s="33"/>
      <c r="K55" s="44">
        <f>SUM(K51:K54)</f>
        <v>66231950</v>
      </c>
      <c r="L55" s="33"/>
      <c r="M55" s="45">
        <f>SUM(M51:M54)</f>
        <v>75253434</v>
      </c>
    </row>
    <row r="56" spans="1:13" s="49" customFormat="1" ht="11.1" customHeight="1" thickTop="1">
      <c r="A56" s="86"/>
      <c r="B56" s="48"/>
      <c r="C56" s="48"/>
      <c r="D56" s="48"/>
      <c r="E56" s="87"/>
      <c r="F56" s="48"/>
      <c r="G56" s="34"/>
      <c r="H56" s="33"/>
      <c r="I56" s="29"/>
      <c r="J56" s="33"/>
      <c r="K56" s="34"/>
      <c r="L56" s="33"/>
      <c r="M56" s="29"/>
    </row>
    <row r="57" spans="1:13" s="49" customFormat="1" ht="14.1" customHeight="1">
      <c r="A57" s="102" t="s">
        <v>223</v>
      </c>
      <c r="B57" s="48"/>
      <c r="C57" s="48"/>
      <c r="D57" s="48"/>
      <c r="E57" s="87"/>
      <c r="F57" s="48"/>
      <c r="G57" s="34"/>
      <c r="H57" s="33"/>
      <c r="I57" s="29"/>
      <c r="J57" s="33"/>
      <c r="K57" s="34"/>
      <c r="L57" s="33"/>
      <c r="M57" s="29"/>
    </row>
    <row r="58" spans="1:13" s="49" customFormat="1" ht="8.1" customHeight="1">
      <c r="A58" s="86"/>
      <c r="B58" s="48"/>
      <c r="C58" s="48"/>
      <c r="D58" s="48"/>
      <c r="E58" s="87"/>
      <c r="F58" s="48"/>
      <c r="G58" s="34"/>
      <c r="H58" s="33"/>
      <c r="I58" s="29"/>
      <c r="J58" s="33"/>
      <c r="K58" s="34"/>
      <c r="L58" s="33"/>
      <c r="M58" s="29"/>
    </row>
    <row r="59" spans="1:13" s="49" customFormat="1" ht="14.1" customHeight="1">
      <c r="A59" s="54" t="s">
        <v>224</v>
      </c>
      <c r="B59" s="54"/>
      <c r="C59" s="54"/>
      <c r="E59" s="87"/>
      <c r="F59" s="48"/>
      <c r="G59" s="97"/>
      <c r="H59" s="98"/>
      <c r="I59" s="98"/>
      <c r="J59" s="98"/>
      <c r="K59" s="97"/>
      <c r="L59" s="98"/>
      <c r="M59" s="98"/>
    </row>
    <row r="60" spans="1:13" s="49" customFormat="1" ht="14.1" customHeight="1">
      <c r="A60" s="54"/>
      <c r="B60" s="54" t="s">
        <v>178</v>
      </c>
      <c r="C60" s="54"/>
      <c r="E60" s="87"/>
      <c r="F60" s="48"/>
      <c r="G60" s="138">
        <f>ROUND((G27-G45)/2000000000,3)</f>
        <v>5.5E-2</v>
      </c>
      <c r="H60" s="136"/>
      <c r="I60" s="139">
        <f>ROUND((I27-I45)/2000000000,3)</f>
        <v>6.6000000000000003E-2</v>
      </c>
      <c r="J60" s="137"/>
      <c r="K60" s="138">
        <f>ROUND((K27-K45)/2000000000,3)</f>
        <v>3.3000000000000002E-2</v>
      </c>
      <c r="L60" s="136"/>
      <c r="M60" s="139">
        <f>ROUND((M27-M45)/2000000000,3)</f>
        <v>3.7999999999999999E-2</v>
      </c>
    </row>
    <row r="61" spans="1:13" s="49" customFormat="1" ht="8.1" customHeight="1">
      <c r="A61" s="86"/>
      <c r="B61" s="48"/>
      <c r="C61" s="48"/>
      <c r="D61" s="48"/>
      <c r="E61" s="87"/>
      <c r="F61" s="48"/>
      <c r="G61" s="41"/>
      <c r="H61" s="33"/>
      <c r="I61" s="33"/>
      <c r="J61" s="33"/>
      <c r="K61" s="41"/>
      <c r="L61" s="33"/>
      <c r="M61" s="33"/>
    </row>
    <row r="62" spans="1:13" s="49" customFormat="1" ht="14.1" customHeight="1" thickBot="1">
      <c r="A62" s="54"/>
      <c r="B62" s="54" t="s">
        <v>182</v>
      </c>
      <c r="C62" s="54"/>
      <c r="E62" s="87"/>
      <c r="F62" s="48"/>
      <c r="G62" s="134">
        <f>SUM(G60:G60)</f>
        <v>5.5E-2</v>
      </c>
      <c r="H62" s="98"/>
      <c r="I62" s="135">
        <f>SUM(I60:I60)</f>
        <v>6.6000000000000003E-2</v>
      </c>
      <c r="J62" s="98"/>
      <c r="K62" s="134">
        <f>SUM(K60:K60)</f>
        <v>3.3000000000000002E-2</v>
      </c>
      <c r="L62" s="130"/>
      <c r="M62" s="135">
        <f>SUM(M60:M60)</f>
        <v>3.7999999999999999E-2</v>
      </c>
    </row>
    <row r="63" spans="1:13" s="49" customFormat="1" ht="12" thickTop="1">
      <c r="A63" s="54"/>
      <c r="B63" s="54"/>
      <c r="C63" s="54"/>
      <c r="E63" s="87"/>
      <c r="F63" s="48"/>
      <c r="G63" s="130"/>
      <c r="H63" s="98"/>
      <c r="I63" s="130"/>
      <c r="J63" s="98"/>
      <c r="K63" s="130"/>
      <c r="L63" s="130"/>
      <c r="M63" s="130"/>
    </row>
    <row r="64" spans="1:13" s="49" customFormat="1" ht="4.5" customHeight="1">
      <c r="A64" s="54"/>
      <c r="B64" s="54"/>
      <c r="C64" s="54"/>
      <c r="E64" s="87"/>
      <c r="F64" s="48"/>
      <c r="G64" s="130"/>
      <c r="H64" s="98"/>
      <c r="I64" s="130"/>
      <c r="J64" s="98"/>
      <c r="K64" s="130"/>
      <c r="L64" s="130"/>
      <c r="M64" s="130"/>
    </row>
    <row r="65" spans="1:13" ht="21.95" customHeight="1">
      <c r="A65" s="4" t="s">
        <v>63</v>
      </c>
      <c r="B65" s="4"/>
      <c r="C65" s="4"/>
      <c r="D65" s="4"/>
      <c r="E65" s="4"/>
      <c r="F65" s="4"/>
      <c r="G65" s="5"/>
      <c r="H65" s="5"/>
      <c r="I65" s="5"/>
      <c r="J65" s="5"/>
      <c r="K65" s="5"/>
      <c r="L65" s="5"/>
      <c r="M65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7"/>
  <sheetViews>
    <sheetView topLeftCell="A52" zoomScale="120" zoomScaleNormal="120" zoomScaleSheetLayoutView="100" workbookViewId="0">
      <selection activeCell="E73" sqref="E73"/>
    </sheetView>
  </sheetViews>
  <sheetFormatPr defaultColWidth="9.42578125" defaultRowHeight="12"/>
  <cols>
    <col min="1" max="3" width="1.42578125" style="24" customWidth="1"/>
    <col min="4" max="4" width="41.7109375" style="24" customWidth="1"/>
    <col min="5" max="5" width="4.5703125" style="24" customWidth="1"/>
    <col min="6" max="6" width="0.5703125" style="24" customWidth="1"/>
    <col min="7" max="7" width="11.5703125" style="1" customWidth="1"/>
    <col min="8" max="8" width="0.5703125" style="1" customWidth="1"/>
    <col min="9" max="9" width="11.5703125" style="1" customWidth="1"/>
    <col min="10" max="10" width="0.5703125" style="1" customWidth="1"/>
    <col min="11" max="11" width="11.5703125" style="1" customWidth="1"/>
    <col min="12" max="12" width="0.5703125" style="1" customWidth="1"/>
    <col min="13" max="13" width="11.5703125" style="1" customWidth="1"/>
    <col min="14" max="16384" width="9.42578125" style="24"/>
  </cols>
  <sheetData>
    <row r="1" spans="1:13" ht="16.350000000000001" customHeight="1">
      <c r="A1" s="2" t="s">
        <v>96</v>
      </c>
      <c r="E1" s="57"/>
    </row>
    <row r="2" spans="1:13" ht="16.350000000000001" customHeight="1">
      <c r="A2" s="2" t="s">
        <v>101</v>
      </c>
      <c r="E2" s="57"/>
    </row>
    <row r="3" spans="1:13" ht="16.350000000000001" customHeight="1">
      <c r="A3" s="3" t="s">
        <v>203</v>
      </c>
      <c r="B3" s="4"/>
      <c r="C3" s="4"/>
      <c r="D3" s="4"/>
      <c r="E3" s="20"/>
      <c r="F3" s="4"/>
      <c r="G3" s="5"/>
      <c r="H3" s="5"/>
      <c r="I3" s="5"/>
      <c r="J3" s="5"/>
      <c r="K3" s="5"/>
      <c r="L3" s="5"/>
      <c r="M3" s="5"/>
    </row>
    <row r="4" spans="1:13" ht="14.1" customHeight="1">
      <c r="E4" s="21"/>
      <c r="F4" s="2"/>
      <c r="G4" s="6"/>
      <c r="H4" s="6"/>
      <c r="I4" s="6"/>
      <c r="J4" s="6"/>
      <c r="K4" s="6"/>
      <c r="L4" s="6"/>
      <c r="M4" s="6"/>
    </row>
    <row r="5" spans="1:13" ht="14.1" customHeight="1">
      <c r="E5" s="21"/>
      <c r="F5" s="2"/>
      <c r="G5" s="6"/>
      <c r="H5" s="6"/>
      <c r="I5" s="6"/>
      <c r="J5" s="6"/>
      <c r="K5" s="6"/>
      <c r="L5" s="6"/>
      <c r="M5" s="6"/>
    </row>
    <row r="6" spans="1:13" s="49" customFormat="1" ht="13.35" customHeight="1">
      <c r="A6" s="86"/>
      <c r="B6" s="48"/>
      <c r="C6" s="48"/>
      <c r="D6" s="48"/>
      <c r="E6" s="87"/>
      <c r="F6" s="48"/>
      <c r="G6" s="207" t="s">
        <v>41</v>
      </c>
      <c r="H6" s="207"/>
      <c r="I6" s="207"/>
      <c r="J6" s="88"/>
      <c r="K6" s="207" t="s">
        <v>59</v>
      </c>
      <c r="L6" s="207"/>
      <c r="M6" s="207"/>
    </row>
    <row r="7" spans="1:13" s="49" customFormat="1" ht="13.35" customHeight="1">
      <c r="A7" s="86"/>
      <c r="B7" s="48"/>
      <c r="C7" s="48"/>
      <c r="D7" s="48"/>
      <c r="E7" s="87"/>
      <c r="F7" s="48"/>
      <c r="G7" s="208" t="s">
        <v>42</v>
      </c>
      <c r="H7" s="208"/>
      <c r="I7" s="208"/>
      <c r="J7" s="88"/>
      <c r="K7" s="208" t="s">
        <v>42</v>
      </c>
      <c r="L7" s="208"/>
      <c r="M7" s="208"/>
    </row>
    <row r="8" spans="1:13" s="49" customFormat="1" ht="13.35" customHeight="1">
      <c r="E8" s="50"/>
      <c r="G8" s="88" t="s">
        <v>43</v>
      </c>
      <c r="H8" s="88"/>
      <c r="I8" s="88" t="s">
        <v>43</v>
      </c>
      <c r="J8" s="89"/>
      <c r="K8" s="88" t="s">
        <v>43</v>
      </c>
      <c r="L8" s="88"/>
      <c r="M8" s="88" t="s">
        <v>43</v>
      </c>
    </row>
    <row r="9" spans="1:13" s="49" customFormat="1" ht="13.35" customHeight="1">
      <c r="E9" s="90"/>
      <c r="F9" s="39"/>
      <c r="G9" s="88" t="s">
        <v>128</v>
      </c>
      <c r="H9" s="88"/>
      <c r="I9" s="88" t="s">
        <v>128</v>
      </c>
      <c r="J9" s="88"/>
      <c r="K9" s="88" t="s">
        <v>128</v>
      </c>
      <c r="L9" s="88"/>
      <c r="M9" s="88" t="s">
        <v>128</v>
      </c>
    </row>
    <row r="10" spans="1:13" s="49" customFormat="1" ht="13.35" customHeight="1">
      <c r="E10" s="50"/>
      <c r="G10" s="88" t="s">
        <v>196</v>
      </c>
      <c r="H10" s="88"/>
      <c r="I10" s="88" t="s">
        <v>129</v>
      </c>
      <c r="J10" s="39"/>
      <c r="K10" s="88" t="s">
        <v>196</v>
      </c>
      <c r="L10" s="88"/>
      <c r="M10" s="88" t="s">
        <v>129</v>
      </c>
    </row>
    <row r="11" spans="1:13" s="49" customFormat="1" ht="13.35" customHeight="1">
      <c r="E11" s="91" t="s">
        <v>0</v>
      </c>
      <c r="F11" s="39"/>
      <c r="G11" s="92" t="s">
        <v>1</v>
      </c>
      <c r="H11" s="88"/>
      <c r="I11" s="92" t="s">
        <v>1</v>
      </c>
      <c r="J11" s="93"/>
      <c r="K11" s="92" t="s">
        <v>1</v>
      </c>
      <c r="L11" s="88"/>
      <c r="M11" s="92" t="s">
        <v>1</v>
      </c>
    </row>
    <row r="12" spans="1:13" s="49" customFormat="1" ht="8.1" customHeight="1">
      <c r="E12" s="50"/>
      <c r="G12" s="28"/>
      <c r="H12" s="29"/>
      <c r="I12" s="32"/>
      <c r="J12" s="29"/>
      <c r="K12" s="28"/>
      <c r="L12" s="29"/>
      <c r="M12" s="32"/>
    </row>
    <row r="13" spans="1:13" s="49" customFormat="1" ht="13.35" customHeight="1">
      <c r="A13" s="49" t="s">
        <v>90</v>
      </c>
      <c r="E13" s="50"/>
      <c r="G13" s="28">
        <v>2956220732</v>
      </c>
      <c r="H13" s="29"/>
      <c r="I13" s="32">
        <v>2455735308</v>
      </c>
      <c r="J13" s="51"/>
      <c r="K13" s="28">
        <v>2139492830</v>
      </c>
      <c r="L13" s="30"/>
      <c r="M13" s="32">
        <v>1794614847</v>
      </c>
    </row>
    <row r="14" spans="1:13" s="49" customFormat="1" ht="13.35" customHeight="1">
      <c r="A14" s="49" t="s">
        <v>87</v>
      </c>
      <c r="E14" s="50"/>
      <c r="G14" s="31">
        <v>-1933055821</v>
      </c>
      <c r="H14" s="29"/>
      <c r="I14" s="35">
        <v>-1492849721</v>
      </c>
      <c r="J14" s="51"/>
      <c r="K14" s="31">
        <v>-1531317778</v>
      </c>
      <c r="L14" s="30"/>
      <c r="M14" s="35">
        <v>-1177432718</v>
      </c>
    </row>
    <row r="15" spans="1:13" s="49" customFormat="1" ht="8.1" customHeight="1">
      <c r="A15" s="86"/>
      <c r="B15" s="48"/>
      <c r="C15" s="48"/>
      <c r="D15" s="48"/>
      <c r="E15" s="87"/>
      <c r="F15" s="48"/>
      <c r="G15" s="34"/>
      <c r="H15" s="33"/>
      <c r="I15" s="29"/>
      <c r="J15" s="33"/>
      <c r="K15" s="34"/>
      <c r="L15" s="33"/>
      <c r="M15" s="29"/>
    </row>
    <row r="16" spans="1:13" s="49" customFormat="1" ht="13.35" customHeight="1">
      <c r="A16" s="39" t="s">
        <v>22</v>
      </c>
      <c r="E16" s="50"/>
      <c r="G16" s="34">
        <f>G13+G14</f>
        <v>1023164911</v>
      </c>
      <c r="H16" s="29"/>
      <c r="I16" s="29">
        <f>I13+I14</f>
        <v>962885587</v>
      </c>
      <c r="J16" s="29"/>
      <c r="K16" s="34">
        <f>K13+K14</f>
        <v>608175052</v>
      </c>
      <c r="L16" s="29"/>
      <c r="M16" s="29">
        <f>M13+M14</f>
        <v>617182129</v>
      </c>
    </row>
    <row r="17" spans="1:13" s="49" customFormat="1" ht="13.35" customHeight="1">
      <c r="A17" s="49" t="s">
        <v>212</v>
      </c>
      <c r="E17" s="50">
        <v>20</v>
      </c>
      <c r="G17" s="34">
        <v>0</v>
      </c>
      <c r="H17" s="29"/>
      <c r="I17" s="29">
        <v>0</v>
      </c>
      <c r="J17" s="29"/>
      <c r="K17" s="34">
        <v>78274386</v>
      </c>
      <c r="L17" s="29"/>
      <c r="M17" s="29">
        <v>0</v>
      </c>
    </row>
    <row r="18" spans="1:13" s="49" customFormat="1" ht="13.35" customHeight="1">
      <c r="A18" s="54" t="s">
        <v>220</v>
      </c>
      <c r="E18" s="50"/>
      <c r="G18" s="34">
        <v>33019423</v>
      </c>
      <c r="H18" s="29"/>
      <c r="I18" s="29">
        <v>1441883</v>
      </c>
      <c r="J18" s="29"/>
      <c r="K18" s="34">
        <v>39985813</v>
      </c>
      <c r="L18" s="29"/>
      <c r="M18" s="29">
        <v>19696516</v>
      </c>
    </row>
    <row r="19" spans="1:13" s="49" customFormat="1" ht="13.35" customHeight="1">
      <c r="A19" s="49" t="s">
        <v>46</v>
      </c>
      <c r="E19" s="50"/>
      <c r="G19" s="28">
        <v>5855461</v>
      </c>
      <c r="H19" s="32"/>
      <c r="I19" s="32">
        <v>4893359</v>
      </c>
      <c r="J19" s="52"/>
      <c r="K19" s="28">
        <v>42816520</v>
      </c>
      <c r="L19" s="52"/>
      <c r="M19" s="32">
        <v>43807134</v>
      </c>
    </row>
    <row r="20" spans="1:13" s="49" customFormat="1" ht="13.35" customHeight="1">
      <c r="A20" s="49" t="s">
        <v>23</v>
      </c>
      <c r="E20" s="50"/>
      <c r="G20" s="28">
        <v>-194602576</v>
      </c>
      <c r="H20" s="32"/>
      <c r="I20" s="32">
        <v>-156885667</v>
      </c>
      <c r="J20" s="53"/>
      <c r="K20" s="28">
        <v>-143635407</v>
      </c>
      <c r="L20" s="53"/>
      <c r="M20" s="32">
        <v>-119689003</v>
      </c>
    </row>
    <row r="21" spans="1:13" s="49" customFormat="1" ht="13.35" customHeight="1">
      <c r="A21" s="49" t="s">
        <v>24</v>
      </c>
      <c r="E21" s="50"/>
      <c r="G21" s="28">
        <v>-374935934</v>
      </c>
      <c r="H21" s="32"/>
      <c r="I21" s="32">
        <v>-327199543</v>
      </c>
      <c r="J21" s="53"/>
      <c r="K21" s="28">
        <v>-257538776</v>
      </c>
      <c r="L21" s="53"/>
      <c r="M21" s="32">
        <v>-229345227</v>
      </c>
    </row>
    <row r="22" spans="1:13" s="49" customFormat="1" ht="13.35" customHeight="1">
      <c r="A22" s="49" t="s">
        <v>231</v>
      </c>
      <c r="E22" s="50"/>
      <c r="G22" s="28">
        <v>3719623</v>
      </c>
      <c r="H22" s="32"/>
      <c r="I22" s="32">
        <v>-9372393</v>
      </c>
      <c r="J22" s="32"/>
      <c r="K22" s="28">
        <v>4510411</v>
      </c>
      <c r="L22" s="32"/>
      <c r="M22" s="32">
        <v>-7794332</v>
      </c>
    </row>
    <row r="23" spans="1:13" s="49" customFormat="1" ht="13.35" customHeight="1">
      <c r="A23" s="49" t="s">
        <v>25</v>
      </c>
      <c r="E23" s="50"/>
      <c r="G23" s="31">
        <v>-6676079</v>
      </c>
      <c r="H23" s="29"/>
      <c r="I23" s="35">
        <v>-6055554</v>
      </c>
      <c r="J23" s="51"/>
      <c r="K23" s="31">
        <v>-6531234</v>
      </c>
      <c r="L23" s="51"/>
      <c r="M23" s="35">
        <v>-6683164</v>
      </c>
    </row>
    <row r="24" spans="1:13" s="49" customFormat="1" ht="8.1" customHeight="1">
      <c r="E24" s="50"/>
      <c r="G24" s="94"/>
      <c r="H24" s="29"/>
      <c r="I24" s="95"/>
      <c r="J24" s="29"/>
      <c r="K24" s="94"/>
      <c r="L24" s="29"/>
      <c r="M24" s="95"/>
    </row>
    <row r="25" spans="1:13" s="49" customFormat="1" ht="13.35" customHeight="1">
      <c r="A25" s="39" t="s">
        <v>29</v>
      </c>
      <c r="E25" s="50"/>
      <c r="G25" s="94">
        <f>SUM(G16:G23)</f>
        <v>489544829</v>
      </c>
      <c r="H25" s="29"/>
      <c r="I25" s="95">
        <f>SUM(I16:I23)</f>
        <v>469707672</v>
      </c>
      <c r="J25" s="29"/>
      <c r="K25" s="94">
        <f>SUM(K16:K23)</f>
        <v>366056765</v>
      </c>
      <c r="L25" s="29"/>
      <c r="M25" s="95">
        <f>SUM(M16:M23)</f>
        <v>317174053</v>
      </c>
    </row>
    <row r="26" spans="1:13" s="49" customFormat="1" ht="13.35" customHeight="1">
      <c r="A26" s="49" t="s">
        <v>26</v>
      </c>
      <c r="E26" s="50">
        <v>17</v>
      </c>
      <c r="G26" s="31">
        <v>-94030753</v>
      </c>
      <c r="H26" s="33"/>
      <c r="I26" s="35">
        <v>-92700499</v>
      </c>
      <c r="J26" s="52"/>
      <c r="K26" s="31">
        <v>-50480534</v>
      </c>
      <c r="L26" s="52"/>
      <c r="M26" s="35">
        <v>-53838053</v>
      </c>
    </row>
    <row r="27" spans="1:13" s="49" customFormat="1" ht="8.1" customHeight="1">
      <c r="E27" s="50"/>
      <c r="G27" s="41"/>
      <c r="H27" s="29"/>
      <c r="I27" s="33"/>
      <c r="J27" s="29"/>
      <c r="K27" s="41"/>
      <c r="L27" s="29"/>
      <c r="M27" s="33"/>
    </row>
    <row r="28" spans="1:13" s="49" customFormat="1" ht="13.35" customHeight="1">
      <c r="A28" s="102" t="s">
        <v>176</v>
      </c>
      <c r="B28" s="54"/>
      <c r="E28" s="50"/>
      <c r="G28" s="41">
        <f>SUM(G25:G26)</f>
        <v>395514076</v>
      </c>
      <c r="H28" s="29"/>
      <c r="I28" s="33">
        <f>SUM(I25:I26)</f>
        <v>377007173</v>
      </c>
      <c r="J28" s="29"/>
      <c r="K28" s="41">
        <f>SUM(K25:K26)</f>
        <v>315576231</v>
      </c>
      <c r="L28" s="29"/>
      <c r="M28" s="33">
        <f>SUM(M25:M26)</f>
        <v>263336000</v>
      </c>
    </row>
    <row r="29" spans="1:13" s="49" customFormat="1" ht="13.35" customHeight="1">
      <c r="A29" s="54" t="s">
        <v>183</v>
      </c>
      <c r="B29" s="54"/>
      <c r="E29" s="50">
        <v>7</v>
      </c>
      <c r="G29" s="36">
        <v>0</v>
      </c>
      <c r="H29" s="29"/>
      <c r="I29" s="37">
        <v>-57898810</v>
      </c>
      <c r="J29" s="29"/>
      <c r="K29" s="36">
        <v>0</v>
      </c>
      <c r="L29" s="29"/>
      <c r="M29" s="37">
        <v>0</v>
      </c>
    </row>
    <row r="30" spans="1:13" s="49" customFormat="1" ht="8.1" customHeight="1">
      <c r="A30" s="102"/>
      <c r="B30" s="54"/>
      <c r="E30" s="50"/>
      <c r="G30" s="41"/>
      <c r="H30" s="29"/>
      <c r="I30" s="33"/>
      <c r="J30" s="29"/>
      <c r="K30" s="41"/>
      <c r="L30" s="29"/>
      <c r="M30" s="33"/>
    </row>
    <row r="31" spans="1:13" s="48" customFormat="1" ht="13.35" customHeight="1">
      <c r="A31" s="102" t="s">
        <v>64</v>
      </c>
      <c r="B31" s="54"/>
      <c r="E31" s="87"/>
      <c r="G31" s="56">
        <f>SUM(G27:G29)</f>
        <v>395514076</v>
      </c>
      <c r="H31" s="33"/>
      <c r="I31" s="85">
        <f>SUM(I27:I29)</f>
        <v>319108363</v>
      </c>
      <c r="J31" s="33"/>
      <c r="K31" s="56">
        <f>SUM(K27:K29)</f>
        <v>315576231</v>
      </c>
      <c r="L31" s="33"/>
      <c r="M31" s="85">
        <f>SUM(M27:M29)</f>
        <v>263336000</v>
      </c>
    </row>
    <row r="32" spans="1:13" s="49" customFormat="1" ht="8.1" customHeight="1">
      <c r="A32" s="86"/>
      <c r="B32" s="48"/>
      <c r="C32" s="48"/>
      <c r="D32" s="48"/>
      <c r="E32" s="87"/>
      <c r="F32" s="48"/>
      <c r="G32" s="34"/>
      <c r="H32" s="33"/>
      <c r="I32" s="29"/>
      <c r="J32" s="33"/>
      <c r="K32" s="34"/>
      <c r="L32" s="33"/>
      <c r="M32" s="29"/>
    </row>
    <row r="33" spans="1:13" s="49" customFormat="1" ht="13.35" customHeight="1">
      <c r="A33" s="39" t="s">
        <v>51</v>
      </c>
      <c r="E33" s="50"/>
      <c r="G33" s="99"/>
      <c r="H33" s="29"/>
      <c r="I33" s="100"/>
      <c r="J33" s="29"/>
      <c r="K33" s="99"/>
      <c r="L33" s="29"/>
      <c r="M33" s="100"/>
    </row>
    <row r="34" spans="1:13" s="49" customFormat="1" ht="13.35" customHeight="1">
      <c r="A34" s="96" t="s">
        <v>88</v>
      </c>
      <c r="E34" s="50"/>
      <c r="G34" s="34"/>
      <c r="H34" s="29"/>
      <c r="I34" s="29"/>
      <c r="J34" s="29"/>
      <c r="K34" s="34"/>
      <c r="L34" s="29"/>
      <c r="M34" s="29"/>
    </row>
    <row r="35" spans="1:13" s="49" customFormat="1" ht="13.35" customHeight="1">
      <c r="B35" s="49" t="s">
        <v>53</v>
      </c>
      <c r="E35" s="87"/>
      <c r="F35" s="48"/>
      <c r="G35" s="31">
        <v>12796826</v>
      </c>
      <c r="H35" s="33"/>
      <c r="I35" s="35">
        <v>26925853</v>
      </c>
      <c r="J35" s="33"/>
      <c r="K35" s="31">
        <v>0</v>
      </c>
      <c r="L35" s="33"/>
      <c r="M35" s="35">
        <v>0</v>
      </c>
    </row>
    <row r="36" spans="1:13" s="49" customFormat="1" ht="8.1" customHeight="1">
      <c r="E36" s="87"/>
      <c r="F36" s="48"/>
      <c r="G36" s="28"/>
      <c r="H36" s="33"/>
      <c r="I36" s="32"/>
      <c r="J36" s="33"/>
      <c r="K36" s="41"/>
      <c r="L36" s="33"/>
      <c r="M36" s="33"/>
    </row>
    <row r="37" spans="1:13" s="49" customFormat="1" ht="13.35" customHeight="1">
      <c r="B37" s="49" t="s">
        <v>54</v>
      </c>
      <c r="E37" s="87"/>
      <c r="F37" s="48"/>
      <c r="G37" s="34"/>
      <c r="H37" s="33"/>
      <c r="I37" s="29"/>
      <c r="J37" s="33"/>
      <c r="K37" s="34"/>
      <c r="L37" s="33"/>
      <c r="M37" s="29"/>
    </row>
    <row r="38" spans="1:13" s="49" customFormat="1" ht="13.35" customHeight="1">
      <c r="C38" s="49" t="s">
        <v>52</v>
      </c>
      <c r="E38" s="87"/>
      <c r="F38" s="48"/>
      <c r="G38" s="36">
        <f>SUM(G35:G37)</f>
        <v>12796826</v>
      </c>
      <c r="H38" s="33"/>
      <c r="I38" s="37">
        <f>SUM(I35:I37)</f>
        <v>26925853</v>
      </c>
      <c r="J38" s="33"/>
      <c r="K38" s="36">
        <f>SUM(K35:K37)</f>
        <v>0</v>
      </c>
      <c r="L38" s="33"/>
      <c r="M38" s="37">
        <f>SUM(M35:M37)</f>
        <v>0</v>
      </c>
    </row>
    <row r="39" spans="1:13" s="49" customFormat="1" ht="8.1" customHeight="1">
      <c r="E39" s="87"/>
      <c r="F39" s="48"/>
      <c r="G39" s="41"/>
      <c r="H39" s="33"/>
      <c r="I39" s="33"/>
      <c r="J39" s="33"/>
      <c r="K39" s="41"/>
      <c r="L39" s="33"/>
      <c r="M39" s="33"/>
    </row>
    <row r="40" spans="1:13" s="49" customFormat="1" ht="13.35" customHeight="1">
      <c r="A40" s="39" t="s">
        <v>192</v>
      </c>
      <c r="B40" s="39"/>
      <c r="C40" s="39"/>
      <c r="D40" s="39"/>
      <c r="E40" s="87"/>
      <c r="F40" s="48"/>
      <c r="G40" s="36">
        <f>G38</f>
        <v>12796826</v>
      </c>
      <c r="H40" s="33"/>
      <c r="I40" s="37">
        <f>I38</f>
        <v>26925853</v>
      </c>
      <c r="J40" s="33"/>
      <c r="K40" s="36">
        <f>K38</f>
        <v>0</v>
      </c>
      <c r="L40" s="33"/>
      <c r="M40" s="37">
        <f>M38</f>
        <v>0</v>
      </c>
    </row>
    <row r="41" spans="1:13" s="49" customFormat="1" ht="8.1" customHeight="1">
      <c r="A41" s="39"/>
      <c r="B41" s="39"/>
      <c r="C41" s="39"/>
      <c r="D41" s="39"/>
      <c r="E41" s="87"/>
      <c r="F41" s="48"/>
      <c r="G41" s="34"/>
      <c r="H41" s="33"/>
      <c r="I41" s="29"/>
      <c r="J41" s="33"/>
      <c r="K41" s="34"/>
      <c r="L41" s="33"/>
      <c r="M41" s="29"/>
    </row>
    <row r="42" spans="1:13" s="49" customFormat="1" ht="13.35" customHeight="1" thickBot="1">
      <c r="A42" s="39" t="s">
        <v>65</v>
      </c>
      <c r="E42" s="87"/>
      <c r="F42" s="48"/>
      <c r="G42" s="44">
        <f>SUM(G31,G40)</f>
        <v>408310902</v>
      </c>
      <c r="H42" s="33"/>
      <c r="I42" s="45">
        <f>SUM(I31,I40)</f>
        <v>346034216</v>
      </c>
      <c r="J42" s="33"/>
      <c r="K42" s="44">
        <f>SUM(K31,K40)</f>
        <v>315576231</v>
      </c>
      <c r="L42" s="33"/>
      <c r="M42" s="45">
        <f>SUM(M31,M40)</f>
        <v>263336000</v>
      </c>
    </row>
    <row r="43" spans="1:13" s="49" customFormat="1" ht="9.9499999999999993" customHeight="1" thickTop="1">
      <c r="A43" s="86"/>
      <c r="B43" s="48"/>
      <c r="C43" s="48"/>
      <c r="D43" s="48"/>
      <c r="E43" s="87"/>
      <c r="F43" s="48"/>
      <c r="G43" s="34"/>
      <c r="H43" s="33"/>
      <c r="I43" s="29"/>
      <c r="J43" s="33"/>
      <c r="K43" s="34"/>
      <c r="L43" s="33"/>
      <c r="M43" s="29"/>
    </row>
    <row r="44" spans="1:13" s="49" customFormat="1" ht="13.35" customHeight="1">
      <c r="A44" s="86" t="s">
        <v>55</v>
      </c>
      <c r="B44" s="48"/>
      <c r="C44" s="48"/>
      <c r="D44" s="48"/>
      <c r="E44" s="87"/>
      <c r="F44" s="48"/>
      <c r="G44" s="34"/>
      <c r="H44" s="33"/>
      <c r="I44" s="29"/>
      <c r="J44" s="33"/>
      <c r="K44" s="34"/>
      <c r="L44" s="33"/>
      <c r="M44" s="29"/>
    </row>
    <row r="45" spans="1:13" s="49" customFormat="1" ht="13.35" customHeight="1">
      <c r="A45" s="49" t="s">
        <v>56</v>
      </c>
      <c r="E45" s="87"/>
      <c r="F45" s="48"/>
      <c r="G45" s="34">
        <f>G31-G46</f>
        <v>388293810</v>
      </c>
      <c r="H45" s="33"/>
      <c r="I45" s="29">
        <f>I31-I46</f>
        <v>316595760</v>
      </c>
      <c r="J45" s="33"/>
      <c r="K45" s="34">
        <f>K31-K46</f>
        <v>315576231</v>
      </c>
      <c r="L45" s="33"/>
      <c r="M45" s="29">
        <f>M31-M46</f>
        <v>263336000</v>
      </c>
    </row>
    <row r="46" spans="1:13" s="49" customFormat="1" ht="13.35" customHeight="1">
      <c r="A46" s="49" t="s">
        <v>57</v>
      </c>
      <c r="E46" s="87"/>
      <c r="F46" s="48"/>
      <c r="G46" s="36">
        <v>7220266</v>
      </c>
      <c r="H46" s="33"/>
      <c r="I46" s="37">
        <v>2512603</v>
      </c>
      <c r="J46" s="33"/>
      <c r="K46" s="31">
        <v>0</v>
      </c>
      <c r="L46" s="33"/>
      <c r="M46" s="35">
        <v>0</v>
      </c>
    </row>
    <row r="47" spans="1:13" s="49" customFormat="1" ht="8.1" customHeight="1">
      <c r="A47" s="86"/>
      <c r="B47" s="48"/>
      <c r="C47" s="48"/>
      <c r="D47" s="48"/>
      <c r="E47" s="87"/>
      <c r="F47" s="48"/>
      <c r="G47" s="34"/>
      <c r="H47" s="33"/>
      <c r="I47" s="29"/>
      <c r="J47" s="33"/>
      <c r="K47" s="34"/>
      <c r="L47" s="33"/>
      <c r="M47" s="29"/>
    </row>
    <row r="48" spans="1:13" s="49" customFormat="1" ht="13.35" customHeight="1" thickBot="1">
      <c r="A48" s="86"/>
      <c r="B48" s="48"/>
      <c r="C48" s="48"/>
      <c r="D48" s="48"/>
      <c r="E48" s="87"/>
      <c r="F48" s="48"/>
      <c r="G48" s="44">
        <f>+G31</f>
        <v>395514076</v>
      </c>
      <c r="H48" s="33"/>
      <c r="I48" s="45">
        <f>+I31</f>
        <v>319108363</v>
      </c>
      <c r="J48" s="33"/>
      <c r="K48" s="44">
        <f>K31</f>
        <v>315576231</v>
      </c>
      <c r="L48" s="33"/>
      <c r="M48" s="45">
        <f>M31</f>
        <v>263336000</v>
      </c>
    </row>
    <row r="49" spans="1:13" s="49" customFormat="1" ht="9.9499999999999993" customHeight="1" thickTop="1">
      <c r="A49" s="86"/>
      <c r="B49" s="48"/>
      <c r="C49" s="48"/>
      <c r="D49" s="48"/>
      <c r="E49" s="87"/>
      <c r="F49" s="48"/>
      <c r="G49" s="34"/>
      <c r="H49" s="33"/>
      <c r="I49" s="29"/>
      <c r="J49" s="33"/>
      <c r="K49" s="34"/>
      <c r="L49" s="33"/>
      <c r="M49" s="29"/>
    </row>
    <row r="50" spans="1:13" s="49" customFormat="1" ht="13.35" customHeight="1">
      <c r="A50" s="102" t="s">
        <v>58</v>
      </c>
      <c r="B50" s="54"/>
      <c r="C50" s="54"/>
      <c r="D50" s="48"/>
      <c r="E50" s="87"/>
      <c r="F50" s="48"/>
      <c r="G50" s="34"/>
      <c r="H50" s="33"/>
      <c r="I50" s="29"/>
      <c r="J50" s="33"/>
      <c r="K50" s="34"/>
      <c r="L50" s="33"/>
      <c r="M50" s="29"/>
    </row>
    <row r="51" spans="1:13" s="49" customFormat="1" ht="13.35" customHeight="1">
      <c r="A51" s="54" t="s">
        <v>56</v>
      </c>
      <c r="B51" s="54"/>
      <c r="C51" s="54"/>
      <c r="E51" s="87"/>
      <c r="F51" s="48"/>
      <c r="G51" s="34"/>
      <c r="H51" s="33"/>
      <c r="I51" s="29"/>
      <c r="J51" s="33"/>
      <c r="K51" s="34"/>
      <c r="L51" s="33"/>
      <c r="M51" s="29"/>
    </row>
    <row r="52" spans="1:13" s="49" customFormat="1" ht="13.35" customHeight="1">
      <c r="A52" s="54"/>
      <c r="B52" s="54" t="s">
        <v>178</v>
      </c>
      <c r="C52" s="54"/>
      <c r="E52" s="87"/>
      <c r="F52" s="48"/>
      <c r="G52" s="34">
        <f>G42-G54-G53</f>
        <v>401340294</v>
      </c>
      <c r="H52" s="33"/>
      <c r="I52" s="29">
        <f>I42-I54-I53</f>
        <v>400546698</v>
      </c>
      <c r="J52" s="33"/>
      <c r="K52" s="34">
        <f>K48</f>
        <v>315576231</v>
      </c>
      <c r="L52" s="33"/>
      <c r="M52" s="29">
        <f>M48</f>
        <v>263336000</v>
      </c>
    </row>
    <row r="53" spans="1:13" s="49" customFormat="1" ht="13.35" customHeight="1">
      <c r="A53" s="54"/>
      <c r="B53" s="54" t="s">
        <v>179</v>
      </c>
      <c r="C53" s="54"/>
      <c r="E53" s="87"/>
      <c r="F53" s="48"/>
      <c r="G53" s="34">
        <f>G29</f>
        <v>0</v>
      </c>
      <c r="H53" s="33"/>
      <c r="I53" s="29">
        <f>I29</f>
        <v>-57898810</v>
      </c>
      <c r="J53" s="33"/>
      <c r="K53" s="34">
        <f>K29</f>
        <v>0</v>
      </c>
      <c r="L53" s="33"/>
      <c r="M53" s="29">
        <f>M29</f>
        <v>0</v>
      </c>
    </row>
    <row r="54" spans="1:13" s="49" customFormat="1" ht="13.35" customHeight="1">
      <c r="A54" s="54" t="s">
        <v>57</v>
      </c>
      <c r="B54" s="54"/>
      <c r="C54" s="54"/>
      <c r="E54" s="87"/>
      <c r="F54" s="48"/>
      <c r="G54" s="36">
        <f>G46-249658</f>
        <v>6970608</v>
      </c>
      <c r="H54" s="33"/>
      <c r="I54" s="37">
        <f>I46+873725</f>
        <v>3386328</v>
      </c>
      <c r="J54" s="33"/>
      <c r="K54" s="36">
        <v>0</v>
      </c>
      <c r="L54" s="33"/>
      <c r="M54" s="37">
        <v>0</v>
      </c>
    </row>
    <row r="55" spans="1:13" s="49" customFormat="1" ht="8.1" customHeight="1">
      <c r="A55" s="86"/>
      <c r="B55" s="48"/>
      <c r="C55" s="48"/>
      <c r="D55" s="48"/>
      <c r="E55" s="87"/>
      <c r="F55" s="48"/>
      <c r="G55" s="34"/>
      <c r="H55" s="33"/>
      <c r="I55" s="29"/>
      <c r="J55" s="33"/>
      <c r="K55" s="34"/>
      <c r="L55" s="33"/>
      <c r="M55" s="29"/>
    </row>
    <row r="56" spans="1:13" s="49" customFormat="1" ht="13.35" customHeight="1" thickBot="1">
      <c r="A56" s="86"/>
      <c r="B56" s="48"/>
      <c r="C56" s="48"/>
      <c r="D56" s="48"/>
      <c r="E56" s="87"/>
      <c r="F56" s="48"/>
      <c r="G56" s="44">
        <f>SUM(G52:G55)</f>
        <v>408310902</v>
      </c>
      <c r="H56" s="33"/>
      <c r="I56" s="45">
        <f>SUM(I52:I55)</f>
        <v>346034216</v>
      </c>
      <c r="J56" s="33"/>
      <c r="K56" s="44">
        <f>SUM(K52:K55)</f>
        <v>315576231</v>
      </c>
      <c r="L56" s="33"/>
      <c r="M56" s="45">
        <f>SUM(M52:M55)</f>
        <v>263336000</v>
      </c>
    </row>
    <row r="57" spans="1:13" s="49" customFormat="1" ht="9.9499999999999993" customHeight="1" thickTop="1">
      <c r="A57" s="86"/>
      <c r="B57" s="48"/>
      <c r="C57" s="48"/>
      <c r="D57" s="48"/>
      <c r="E57" s="87"/>
      <c r="F57" s="48"/>
      <c r="G57" s="34"/>
      <c r="H57" s="33"/>
      <c r="I57" s="29"/>
      <c r="J57" s="33"/>
      <c r="K57" s="34"/>
      <c r="L57" s="33"/>
      <c r="M57" s="29"/>
    </row>
    <row r="58" spans="1:13" s="49" customFormat="1" ht="13.35" customHeight="1">
      <c r="A58" s="102" t="s">
        <v>180</v>
      </c>
      <c r="B58" s="48"/>
      <c r="C58" s="48"/>
      <c r="D58" s="48"/>
      <c r="E58" s="87"/>
      <c r="F58" s="48"/>
      <c r="G58" s="34"/>
      <c r="H58" s="33"/>
      <c r="I58" s="29"/>
      <c r="J58" s="33"/>
      <c r="K58" s="34"/>
      <c r="L58" s="33"/>
      <c r="M58" s="29"/>
    </row>
    <row r="59" spans="1:13" s="49" customFormat="1" ht="6" customHeight="1">
      <c r="A59" s="86"/>
      <c r="B59" s="48"/>
      <c r="C59" s="48"/>
      <c r="D59" s="48"/>
      <c r="E59" s="87"/>
      <c r="F59" s="48"/>
      <c r="G59" s="34"/>
      <c r="H59" s="33"/>
      <c r="I59" s="29"/>
      <c r="J59" s="33"/>
      <c r="K59" s="34"/>
      <c r="L59" s="33"/>
      <c r="M59" s="29"/>
    </row>
    <row r="60" spans="1:13" s="49" customFormat="1" ht="13.35" customHeight="1">
      <c r="A60" s="54" t="s">
        <v>181</v>
      </c>
      <c r="B60" s="54"/>
      <c r="C60" s="54"/>
      <c r="E60" s="87"/>
      <c r="F60" s="48"/>
      <c r="G60" s="97"/>
      <c r="H60" s="98"/>
      <c r="I60" s="98"/>
      <c r="J60" s="98"/>
      <c r="K60" s="97"/>
      <c r="L60" s="98"/>
      <c r="M60" s="98"/>
    </row>
    <row r="61" spans="1:13" s="49" customFormat="1" ht="13.35" customHeight="1">
      <c r="A61" s="54"/>
      <c r="B61" s="54" t="s">
        <v>178</v>
      </c>
      <c r="C61" s="54"/>
      <c r="E61" s="87"/>
      <c r="F61" s="48"/>
      <c r="G61" s="140">
        <f>ROUND((G28-G46)/2000000000,3)</f>
        <v>0.19400000000000001</v>
      </c>
      <c r="H61" s="141"/>
      <c r="I61" s="142">
        <f>ROUND((I28-I46)/2000000000,3)</f>
        <v>0.187</v>
      </c>
      <c r="J61" s="141"/>
      <c r="K61" s="143">
        <f>ROUND((K28-K46)/2000000000,3)</f>
        <v>0.158</v>
      </c>
      <c r="L61" s="141"/>
      <c r="M61" s="141">
        <f>ROUND((M28-M46)/2000000000,3)</f>
        <v>0.13200000000000001</v>
      </c>
    </row>
    <row r="62" spans="1:13" s="49" customFormat="1" ht="13.35" customHeight="1">
      <c r="A62" s="54"/>
      <c r="B62" s="54" t="s">
        <v>179</v>
      </c>
      <c r="C62" s="54"/>
      <c r="E62" s="87"/>
      <c r="F62" s="48"/>
      <c r="G62" s="138">
        <f>ROUND(G29/2000000000,3)</f>
        <v>0</v>
      </c>
      <c r="H62" s="141"/>
      <c r="I62" s="139">
        <f>ROUND(I29/2000000000,3)</f>
        <v>-2.9000000000000001E-2</v>
      </c>
      <c r="J62" s="141"/>
      <c r="K62" s="138">
        <f>ROUND(K29/2000000000,3)</f>
        <v>0</v>
      </c>
      <c r="L62" s="141"/>
      <c r="M62" s="139">
        <f>ROUND(M29/2000000000,3)</f>
        <v>0</v>
      </c>
    </row>
    <row r="63" spans="1:13" s="49" customFormat="1" ht="8.1" customHeight="1">
      <c r="A63" s="86"/>
      <c r="B63" s="48"/>
      <c r="C63" s="48"/>
      <c r="D63" s="48"/>
      <c r="E63" s="87"/>
      <c r="F63" s="48"/>
      <c r="G63" s="34"/>
      <c r="H63" s="33"/>
      <c r="I63" s="29"/>
      <c r="J63" s="33"/>
      <c r="K63" s="34"/>
      <c r="L63" s="33"/>
      <c r="M63" s="29"/>
    </row>
    <row r="64" spans="1:13" s="49" customFormat="1" ht="13.35" customHeight="1" thickBot="1">
      <c r="A64" s="54"/>
      <c r="B64" s="54" t="s">
        <v>182</v>
      </c>
      <c r="C64" s="54"/>
      <c r="E64" s="87"/>
      <c r="F64" s="48"/>
      <c r="G64" s="144">
        <f>SUM(G61:G62)</f>
        <v>0.19400000000000001</v>
      </c>
      <c r="H64" s="141"/>
      <c r="I64" s="145">
        <f>SUM(I61:I62)</f>
        <v>0.158</v>
      </c>
      <c r="J64" s="141"/>
      <c r="K64" s="144">
        <f>SUM(K61:K62)</f>
        <v>0.158</v>
      </c>
      <c r="L64" s="141"/>
      <c r="M64" s="145">
        <f>SUM(M61:M62)</f>
        <v>0.13200000000000001</v>
      </c>
    </row>
    <row r="65" spans="1:13" s="49" customFormat="1" thickTop="1">
      <c r="E65" s="87"/>
      <c r="F65" s="48"/>
      <c r="G65" s="146"/>
      <c r="H65" s="141"/>
      <c r="I65" s="146"/>
      <c r="J65" s="141"/>
      <c r="K65" s="146"/>
      <c r="L65" s="141"/>
      <c r="M65" s="146"/>
    </row>
    <row r="66" spans="1:13" s="49" customFormat="1" ht="9.75" customHeight="1">
      <c r="E66" s="87"/>
      <c r="F66" s="48"/>
      <c r="G66" s="146"/>
      <c r="H66" s="141"/>
      <c r="I66" s="146"/>
      <c r="J66" s="141"/>
      <c r="K66" s="146"/>
      <c r="L66" s="141"/>
      <c r="M66" s="146"/>
    </row>
    <row r="67" spans="1:13" ht="21.95" customHeight="1">
      <c r="A67" s="4" t="s">
        <v>63</v>
      </c>
      <c r="B67" s="4"/>
      <c r="C67" s="4"/>
      <c r="D67" s="4"/>
      <c r="E67" s="4"/>
      <c r="F67" s="4"/>
      <c r="G67" s="5"/>
      <c r="H67" s="5"/>
      <c r="I67" s="5"/>
      <c r="J67" s="5"/>
      <c r="K67" s="5"/>
      <c r="L67" s="5"/>
      <c r="M67" s="5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scale="95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6"/>
  <sheetViews>
    <sheetView topLeftCell="E37" zoomScale="90" zoomScaleNormal="90" zoomScaleSheetLayoutView="83" workbookViewId="0">
      <selection activeCell="D78" sqref="D78"/>
    </sheetView>
  </sheetViews>
  <sheetFormatPr defaultColWidth="9.42578125" defaultRowHeight="16.5" customHeight="1"/>
  <cols>
    <col min="1" max="3" width="1.5703125" style="54" customWidth="1"/>
    <col min="4" max="4" width="29.85546875" style="54" customWidth="1"/>
    <col min="5" max="5" width="5" style="49" customWidth="1"/>
    <col min="6" max="6" width="0.7109375" style="54" customWidth="1"/>
    <col min="7" max="7" width="11" style="101" customWidth="1"/>
    <col min="8" max="8" width="0.7109375" style="101" customWidth="1"/>
    <col min="9" max="9" width="11" style="101" customWidth="1"/>
    <col min="10" max="10" width="0.7109375" style="101" customWidth="1"/>
    <col min="11" max="11" width="15.28515625" style="101" customWidth="1"/>
    <col min="12" max="12" width="0.7109375" style="106" customWidth="1"/>
    <col min="13" max="13" width="11.42578125" style="101" customWidth="1"/>
    <col min="14" max="14" width="0.7109375" style="101" customWidth="1"/>
    <col min="15" max="15" width="12.140625" style="101" customWidth="1"/>
    <col min="16" max="16" width="0.7109375" style="101" customWidth="1"/>
    <col min="17" max="17" width="24.140625" style="101" customWidth="1"/>
    <col min="18" max="18" width="0.7109375" style="101" customWidth="1"/>
    <col min="19" max="19" width="12.42578125" style="101" customWidth="1"/>
    <col min="20" max="20" width="0.7109375" style="101" customWidth="1"/>
    <col min="21" max="21" width="9.42578125" style="101" customWidth="1"/>
    <col min="22" max="22" width="0.7109375" style="101" customWidth="1"/>
    <col min="23" max="23" width="12.28515625" style="101" customWidth="1"/>
    <col min="24" max="16384" width="9.42578125" style="54"/>
  </cols>
  <sheetData>
    <row r="1" spans="1:23" s="10" customFormat="1" ht="16.5" customHeight="1">
      <c r="A1" s="2" t="s">
        <v>96</v>
      </c>
      <c r="E1" s="24"/>
      <c r="G1" s="59"/>
      <c r="H1" s="59"/>
      <c r="I1" s="59"/>
      <c r="J1" s="59"/>
      <c r="K1" s="59"/>
      <c r="L1" s="110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</row>
    <row r="2" spans="1:23" s="10" customFormat="1" ht="16.5" customHeight="1">
      <c r="A2" s="58" t="s">
        <v>102</v>
      </c>
      <c r="E2" s="24"/>
      <c r="G2" s="59"/>
      <c r="H2" s="59"/>
      <c r="I2" s="59"/>
      <c r="J2" s="59"/>
      <c r="K2" s="59"/>
      <c r="L2" s="110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</row>
    <row r="3" spans="1:23" s="108" customFormat="1" ht="16.5" customHeight="1">
      <c r="A3" s="60" t="str">
        <f>'6 (9M)'!A3</f>
        <v>For the nine-month period ended 30 September 2022</v>
      </c>
      <c r="B3" s="61"/>
      <c r="C3" s="61"/>
      <c r="D3" s="61"/>
      <c r="E3" s="4"/>
      <c r="F3" s="61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</row>
    <row r="4" spans="1:23" s="104" customFormat="1" ht="16.5" customHeight="1">
      <c r="A4" s="105"/>
      <c r="E4" s="48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</row>
    <row r="5" spans="1:23" s="104" customFormat="1" ht="16.5" customHeight="1">
      <c r="A5" s="105"/>
      <c r="E5" s="48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</row>
    <row r="6" spans="1:23" ht="16.5" customHeight="1">
      <c r="G6" s="209" t="s">
        <v>86</v>
      </c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</row>
    <row r="7" spans="1:23" ht="16.5" customHeight="1">
      <c r="G7" s="132"/>
      <c r="H7" s="132"/>
      <c r="I7" s="132"/>
      <c r="J7" s="132"/>
      <c r="K7" s="132"/>
      <c r="L7" s="132"/>
      <c r="M7" s="209" t="s">
        <v>219</v>
      </c>
      <c r="N7" s="209"/>
      <c r="O7" s="209"/>
      <c r="P7" s="209"/>
      <c r="Q7" s="209"/>
      <c r="R7" s="209"/>
      <c r="S7" s="209"/>
      <c r="T7" s="132"/>
      <c r="U7" s="132"/>
      <c r="V7" s="132"/>
      <c r="W7" s="132"/>
    </row>
    <row r="8" spans="1:23" ht="16.5" customHeight="1">
      <c r="G8" s="210" t="s">
        <v>162</v>
      </c>
      <c r="H8" s="210"/>
      <c r="I8" s="210"/>
      <c r="J8" s="210"/>
      <c r="K8" s="210"/>
      <c r="L8" s="133"/>
      <c r="M8" s="209" t="s">
        <v>20</v>
      </c>
      <c r="N8" s="209"/>
      <c r="O8" s="209"/>
      <c r="P8" s="125"/>
      <c r="Q8" s="203" t="s">
        <v>51</v>
      </c>
      <c r="R8" s="132"/>
      <c r="S8" s="132"/>
      <c r="T8" s="126"/>
      <c r="U8" s="126"/>
      <c r="V8" s="125"/>
      <c r="W8" s="125"/>
    </row>
    <row r="9" spans="1:23" ht="16.5" customHeight="1">
      <c r="G9" s="118"/>
      <c r="H9" s="118"/>
      <c r="I9" s="118"/>
      <c r="J9" s="125"/>
      <c r="K9" s="115" t="s">
        <v>85</v>
      </c>
      <c r="L9" s="133"/>
      <c r="M9" s="118"/>
      <c r="N9" s="118"/>
      <c r="O9" s="118"/>
      <c r="P9" s="125"/>
      <c r="Q9" s="111"/>
      <c r="R9" s="133"/>
      <c r="S9" s="131"/>
      <c r="T9" s="111"/>
      <c r="U9" s="111"/>
      <c r="V9" s="125"/>
      <c r="W9" s="125"/>
    </row>
    <row r="10" spans="1:23" ht="16.5" customHeight="1">
      <c r="G10" s="115" t="s">
        <v>72</v>
      </c>
      <c r="H10" s="115"/>
      <c r="I10" s="115" t="s">
        <v>169</v>
      </c>
      <c r="J10" s="125"/>
      <c r="K10" s="115" t="s">
        <v>91</v>
      </c>
      <c r="L10" s="133"/>
      <c r="M10" s="115" t="s">
        <v>97</v>
      </c>
      <c r="N10" s="125"/>
      <c r="O10" s="115"/>
      <c r="P10" s="125"/>
      <c r="Q10" s="115"/>
      <c r="R10" s="125"/>
      <c r="S10" s="115" t="s">
        <v>28</v>
      </c>
      <c r="T10" s="115"/>
      <c r="U10" s="115" t="s">
        <v>170</v>
      </c>
      <c r="V10" s="125"/>
      <c r="W10" s="125"/>
    </row>
    <row r="11" spans="1:23" ht="16.5" customHeight="1">
      <c r="G11" s="115" t="s">
        <v>71</v>
      </c>
      <c r="H11" s="115"/>
      <c r="I11" s="115" t="s">
        <v>171</v>
      </c>
      <c r="J11" s="126"/>
      <c r="K11" s="115" t="s">
        <v>92</v>
      </c>
      <c r="L11" s="184"/>
      <c r="M11" s="112" t="s">
        <v>172</v>
      </c>
      <c r="N11" s="115"/>
      <c r="O11" s="112"/>
      <c r="P11" s="115"/>
      <c r="Q11" s="115" t="s">
        <v>116</v>
      </c>
      <c r="R11" s="111"/>
      <c r="S11" s="115" t="s">
        <v>49</v>
      </c>
      <c r="T11" s="115"/>
      <c r="U11" s="115" t="s">
        <v>173</v>
      </c>
      <c r="V11" s="126"/>
      <c r="W11" s="115"/>
    </row>
    <row r="12" spans="1:23" ht="16.5" customHeight="1">
      <c r="G12" s="115" t="s">
        <v>27</v>
      </c>
      <c r="H12" s="115"/>
      <c r="I12" s="115" t="s">
        <v>174</v>
      </c>
      <c r="J12" s="126"/>
      <c r="K12" s="115" t="s">
        <v>84</v>
      </c>
      <c r="L12" s="184"/>
      <c r="M12" s="115" t="s">
        <v>175</v>
      </c>
      <c r="N12" s="115"/>
      <c r="O12" s="115" t="s">
        <v>21</v>
      </c>
      <c r="P12" s="115"/>
      <c r="Q12" s="115" t="s">
        <v>105</v>
      </c>
      <c r="R12" s="111"/>
      <c r="S12" s="115" t="s">
        <v>50</v>
      </c>
      <c r="T12" s="115"/>
      <c r="U12" s="115" t="s">
        <v>48</v>
      </c>
      <c r="V12" s="126"/>
      <c r="W12" s="115" t="s">
        <v>47</v>
      </c>
    </row>
    <row r="13" spans="1:23" s="49" customFormat="1" ht="16.5" customHeight="1">
      <c r="E13" s="91" t="s">
        <v>119</v>
      </c>
      <c r="F13" s="147"/>
      <c r="G13" s="148" t="s">
        <v>1</v>
      </c>
      <c r="H13" s="149"/>
      <c r="I13" s="148" t="s">
        <v>1</v>
      </c>
      <c r="J13" s="150"/>
      <c r="K13" s="148" t="s">
        <v>1</v>
      </c>
      <c r="L13" s="185"/>
      <c r="M13" s="148" t="s">
        <v>1</v>
      </c>
      <c r="N13" s="149"/>
      <c r="O13" s="148" t="s">
        <v>1</v>
      </c>
      <c r="P13" s="149"/>
      <c r="Q13" s="148" t="s">
        <v>1</v>
      </c>
      <c r="R13" s="149"/>
      <c r="S13" s="148" t="s">
        <v>1</v>
      </c>
      <c r="T13" s="149"/>
      <c r="U13" s="148" t="s">
        <v>1</v>
      </c>
      <c r="V13" s="150"/>
      <c r="W13" s="148" t="s">
        <v>1</v>
      </c>
    </row>
    <row r="14" spans="1:23" s="49" customFormat="1" ht="15" customHeight="1">
      <c r="A14" s="39"/>
      <c r="B14" s="40"/>
      <c r="F14" s="48"/>
      <c r="G14" s="33"/>
      <c r="H14" s="33"/>
      <c r="I14" s="33"/>
      <c r="J14" s="29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29"/>
      <c r="W14" s="33"/>
    </row>
    <row r="15" spans="1:23" s="48" customFormat="1" ht="16.5" customHeight="1">
      <c r="A15" s="151" t="s">
        <v>165</v>
      </c>
      <c r="B15" s="128"/>
      <c r="C15" s="128"/>
      <c r="D15" s="49"/>
      <c r="E15" s="87"/>
      <c r="F15" s="87"/>
      <c r="G15" s="33">
        <v>2000000000</v>
      </c>
      <c r="H15" s="33"/>
      <c r="I15" s="33">
        <v>1248938736</v>
      </c>
      <c r="J15" s="33"/>
      <c r="K15" s="33">
        <v>94712575</v>
      </c>
      <c r="L15" s="33"/>
      <c r="M15" s="33">
        <v>130650000</v>
      </c>
      <c r="N15" s="33"/>
      <c r="O15" s="33">
        <v>619522147</v>
      </c>
      <c r="P15" s="33"/>
      <c r="Q15" s="33">
        <v>-2889648</v>
      </c>
      <c r="R15" s="33"/>
      <c r="S15" s="33">
        <f>SUM(G15:Q15)</f>
        <v>4090933810</v>
      </c>
      <c r="T15" s="33"/>
      <c r="U15" s="33">
        <v>-2121158</v>
      </c>
      <c r="V15" s="33"/>
      <c r="W15" s="33">
        <f>S15+U15</f>
        <v>4088812652</v>
      </c>
    </row>
    <row r="16" spans="1:23" s="48" customFormat="1" ht="15.6" customHeight="1">
      <c r="A16" s="152" t="s">
        <v>166</v>
      </c>
      <c r="B16" s="153"/>
      <c r="C16" s="49"/>
      <c r="D16" s="49"/>
      <c r="E16" s="87"/>
      <c r="F16" s="87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</row>
    <row r="17" spans="1:23" s="48" customFormat="1" ht="15.6" customHeight="1">
      <c r="A17" s="152"/>
      <c r="B17" s="153" t="s">
        <v>167</v>
      </c>
      <c r="C17" s="49"/>
      <c r="D17" s="49"/>
      <c r="E17" s="87"/>
      <c r="F17" s="87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</row>
    <row r="18" spans="1:23" s="48" customFormat="1" ht="15.6" customHeight="1">
      <c r="A18" s="152"/>
      <c r="B18" s="153" t="s">
        <v>168</v>
      </c>
      <c r="C18" s="49"/>
      <c r="D18" s="49"/>
      <c r="E18" s="87">
        <v>11.2</v>
      </c>
      <c r="F18" s="87"/>
      <c r="G18" s="33">
        <v>0</v>
      </c>
      <c r="H18" s="33"/>
      <c r="I18" s="33">
        <v>0</v>
      </c>
      <c r="J18" s="33"/>
      <c r="K18" s="33">
        <v>0</v>
      </c>
      <c r="L18" s="33"/>
      <c r="M18" s="33">
        <v>0</v>
      </c>
      <c r="N18" s="33"/>
      <c r="O18" s="33">
        <v>0</v>
      </c>
      <c r="P18" s="33"/>
      <c r="Q18" s="33">
        <v>0</v>
      </c>
      <c r="R18" s="33"/>
      <c r="S18" s="33">
        <v>0</v>
      </c>
      <c r="T18" s="33"/>
      <c r="U18" s="33">
        <v>11305800</v>
      </c>
      <c r="V18" s="33"/>
      <c r="W18" s="33">
        <f>SUM(S18,U18)</f>
        <v>11305800</v>
      </c>
    </row>
    <row r="19" spans="1:23" s="48" customFormat="1" ht="16.5" customHeight="1">
      <c r="A19" s="48" t="s">
        <v>122</v>
      </c>
      <c r="B19" s="49"/>
      <c r="C19" s="49"/>
      <c r="D19" s="49"/>
      <c r="E19" s="87">
        <v>18</v>
      </c>
      <c r="G19" s="33">
        <v>0</v>
      </c>
      <c r="H19" s="33"/>
      <c r="I19" s="33">
        <v>0</v>
      </c>
      <c r="J19" s="29"/>
      <c r="K19" s="33">
        <v>0</v>
      </c>
      <c r="L19" s="33"/>
      <c r="M19" s="33">
        <v>0</v>
      </c>
      <c r="N19" s="33"/>
      <c r="O19" s="33">
        <v>-300000000</v>
      </c>
      <c r="P19" s="33"/>
      <c r="Q19" s="33">
        <v>0</v>
      </c>
      <c r="R19" s="33"/>
      <c r="S19" s="33">
        <f>SUM(G19:Q19)</f>
        <v>-300000000</v>
      </c>
      <c r="T19" s="33"/>
      <c r="U19" s="33">
        <v>0</v>
      </c>
      <c r="V19" s="33"/>
      <c r="W19" s="33">
        <f>SUM(S19,U19)</f>
        <v>-300000000</v>
      </c>
    </row>
    <row r="20" spans="1:23" s="48" customFormat="1" ht="16.5" customHeight="1">
      <c r="A20" s="49" t="s">
        <v>65</v>
      </c>
      <c r="B20" s="49"/>
      <c r="C20" s="49"/>
      <c r="D20" s="49"/>
      <c r="G20" s="37">
        <v>0</v>
      </c>
      <c r="H20" s="33"/>
      <c r="I20" s="37">
        <v>0</v>
      </c>
      <c r="J20" s="32"/>
      <c r="K20" s="37">
        <v>0</v>
      </c>
      <c r="L20" s="32"/>
      <c r="M20" s="37">
        <v>0</v>
      </c>
      <c r="N20" s="33"/>
      <c r="O20" s="37">
        <v>316595760</v>
      </c>
      <c r="P20" s="32"/>
      <c r="Q20" s="37">
        <v>26052128</v>
      </c>
      <c r="R20" s="32"/>
      <c r="S20" s="37">
        <f>SUM(G20:Q20)</f>
        <v>342647888</v>
      </c>
      <c r="T20" s="33"/>
      <c r="U20" s="37">
        <v>3386328</v>
      </c>
      <c r="V20" s="33"/>
      <c r="W20" s="37">
        <f>SUM(S20,U20)</f>
        <v>346034216</v>
      </c>
    </row>
    <row r="21" spans="1:23" s="48" customFormat="1" ht="6" customHeight="1">
      <c r="A21" s="49"/>
      <c r="B21" s="49"/>
      <c r="C21" s="49"/>
      <c r="D21" s="49"/>
      <c r="G21" s="43"/>
      <c r="H21" s="43"/>
      <c r="I21" s="43"/>
      <c r="J21" s="33"/>
      <c r="K21" s="33"/>
      <c r="L21" s="33"/>
      <c r="M21" s="33"/>
      <c r="N21" s="33"/>
      <c r="O21" s="33"/>
      <c r="P21" s="33"/>
      <c r="Q21" s="33"/>
      <c r="R21" s="33"/>
      <c r="S21" s="32"/>
      <c r="T21" s="33"/>
      <c r="U21" s="33"/>
      <c r="V21" s="33"/>
      <c r="W21" s="33"/>
    </row>
    <row r="22" spans="1:23" s="49" customFormat="1" ht="16.5" customHeight="1" thickBot="1">
      <c r="A22" s="39" t="s">
        <v>133</v>
      </c>
      <c r="B22" s="40"/>
      <c r="G22" s="45">
        <f>SUM(G15:G20)</f>
        <v>2000000000</v>
      </c>
      <c r="H22" s="33"/>
      <c r="I22" s="45">
        <f>SUM(I15:I20)</f>
        <v>1248938736</v>
      </c>
      <c r="J22" s="29"/>
      <c r="K22" s="45">
        <f>SUM(K15:K20)</f>
        <v>94712575</v>
      </c>
      <c r="L22" s="33"/>
      <c r="M22" s="45">
        <f>SUM(M15:M20)</f>
        <v>130650000</v>
      </c>
      <c r="N22" s="33"/>
      <c r="O22" s="45">
        <f>SUM(O15:O20)</f>
        <v>636117907</v>
      </c>
      <c r="P22" s="33"/>
      <c r="Q22" s="45">
        <f>SUM(Q15:Q20)</f>
        <v>23162480</v>
      </c>
      <c r="R22" s="33"/>
      <c r="S22" s="45">
        <f>SUM(S15:S20)</f>
        <v>4133581698</v>
      </c>
      <c r="T22" s="33"/>
      <c r="U22" s="45">
        <f>SUM(U15:U20)</f>
        <v>12570970</v>
      </c>
      <c r="V22" s="33"/>
      <c r="W22" s="45">
        <f>SUM(W15:W20)</f>
        <v>4146152668</v>
      </c>
    </row>
    <row r="23" spans="1:23" s="49" customFormat="1" ht="16.5" customHeight="1" thickTop="1">
      <c r="A23" s="39"/>
      <c r="B23" s="40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29"/>
    </row>
    <row r="24" spans="1:23" ht="16.5" customHeight="1">
      <c r="A24" s="39"/>
      <c r="B24" s="40"/>
      <c r="C24" s="49"/>
      <c r="D24" s="49"/>
      <c r="G24" s="106"/>
      <c r="H24" s="106"/>
      <c r="I24" s="106"/>
      <c r="J24" s="106"/>
      <c r="K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</row>
    <row r="25" spans="1:23" s="48" customFormat="1" ht="16.5" customHeight="1">
      <c r="A25" s="113" t="s">
        <v>204</v>
      </c>
      <c r="B25" s="111"/>
      <c r="C25" s="111"/>
      <c r="D25" s="49"/>
      <c r="E25" s="87"/>
      <c r="F25" s="87"/>
      <c r="G25" s="28">
        <v>2000000000</v>
      </c>
      <c r="H25" s="32"/>
      <c r="I25" s="28">
        <v>1248938736</v>
      </c>
      <c r="J25" s="32"/>
      <c r="K25" s="28">
        <v>94712575</v>
      </c>
      <c r="L25" s="32"/>
      <c r="M25" s="28">
        <v>146750000</v>
      </c>
      <c r="N25" s="32"/>
      <c r="O25" s="28">
        <v>723517605</v>
      </c>
      <c r="P25" s="32"/>
      <c r="Q25" s="28">
        <v>10309662</v>
      </c>
      <c r="R25" s="32"/>
      <c r="S25" s="28">
        <f>SUM(G25:Q25)</f>
        <v>4224228578</v>
      </c>
      <c r="T25" s="32"/>
      <c r="U25" s="28">
        <v>12325363</v>
      </c>
      <c r="V25" s="32"/>
      <c r="W25" s="28">
        <f>S25+U25</f>
        <v>4236553941</v>
      </c>
    </row>
    <row r="26" spans="1:23" s="48" customFormat="1" ht="15.6" customHeight="1">
      <c r="A26" s="123" t="s">
        <v>166</v>
      </c>
      <c r="B26" s="124"/>
      <c r="C26" s="54"/>
      <c r="D26" s="49"/>
      <c r="E26" s="87"/>
      <c r="F26" s="87"/>
      <c r="G26" s="41"/>
      <c r="H26" s="33"/>
      <c r="I26" s="41"/>
      <c r="J26" s="33"/>
      <c r="K26" s="41"/>
      <c r="L26" s="33"/>
      <c r="M26" s="41"/>
      <c r="N26" s="33"/>
      <c r="O26" s="41"/>
      <c r="P26" s="33"/>
      <c r="Q26" s="41"/>
      <c r="R26" s="33"/>
      <c r="S26" s="41"/>
      <c r="T26" s="33"/>
      <c r="U26" s="41"/>
      <c r="V26" s="33"/>
      <c r="W26" s="41"/>
    </row>
    <row r="27" spans="1:23" s="48" customFormat="1" ht="15.6" customHeight="1">
      <c r="A27" s="123"/>
      <c r="B27" s="124" t="s">
        <v>167</v>
      </c>
      <c r="C27" s="54"/>
      <c r="D27" s="49"/>
      <c r="E27" s="87"/>
      <c r="F27" s="87"/>
      <c r="G27" s="41"/>
      <c r="H27" s="33"/>
      <c r="I27" s="41"/>
      <c r="J27" s="33"/>
      <c r="K27" s="41"/>
      <c r="L27" s="33"/>
      <c r="M27" s="41"/>
      <c r="N27" s="33"/>
      <c r="O27" s="41"/>
      <c r="P27" s="33"/>
      <c r="Q27" s="41"/>
      <c r="R27" s="33"/>
      <c r="S27" s="41"/>
      <c r="T27" s="33"/>
      <c r="U27" s="41"/>
      <c r="V27" s="33"/>
      <c r="W27" s="41"/>
    </row>
    <row r="28" spans="1:23" s="48" customFormat="1" ht="15.6" customHeight="1">
      <c r="A28" s="123"/>
      <c r="B28" s="124" t="s">
        <v>168</v>
      </c>
      <c r="C28" s="54"/>
      <c r="D28" s="49"/>
      <c r="E28" s="87">
        <v>11.2</v>
      </c>
      <c r="F28" s="87"/>
      <c r="G28" s="41">
        <v>0</v>
      </c>
      <c r="H28" s="33"/>
      <c r="I28" s="41">
        <v>0</v>
      </c>
      <c r="J28" s="33"/>
      <c r="K28" s="41">
        <v>0</v>
      </c>
      <c r="L28" s="33"/>
      <c r="M28" s="41">
        <v>0</v>
      </c>
      <c r="N28" s="33"/>
      <c r="O28" s="41">
        <v>0</v>
      </c>
      <c r="P28" s="33"/>
      <c r="Q28" s="41">
        <v>0</v>
      </c>
      <c r="R28" s="33"/>
      <c r="S28" s="41">
        <v>0</v>
      </c>
      <c r="T28" s="33"/>
      <c r="U28" s="41">
        <v>4900000</v>
      </c>
      <c r="V28" s="33"/>
      <c r="W28" s="41">
        <f>SUM(S28,U28)</f>
        <v>4900000</v>
      </c>
    </row>
    <row r="29" spans="1:23" s="48" customFormat="1" ht="16.5" customHeight="1">
      <c r="A29" s="48" t="s">
        <v>122</v>
      </c>
      <c r="B29" s="49"/>
      <c r="C29" s="49"/>
      <c r="D29" s="49"/>
      <c r="E29" s="87">
        <v>18</v>
      </c>
      <c r="G29" s="41">
        <v>0</v>
      </c>
      <c r="H29" s="33"/>
      <c r="I29" s="41">
        <v>0</v>
      </c>
      <c r="J29" s="29"/>
      <c r="K29" s="41">
        <v>0</v>
      </c>
      <c r="L29" s="33"/>
      <c r="M29" s="41">
        <v>0</v>
      </c>
      <c r="N29" s="33"/>
      <c r="O29" s="41">
        <v>-300000000</v>
      </c>
      <c r="P29" s="33"/>
      <c r="Q29" s="41">
        <v>0</v>
      </c>
      <c r="R29" s="33"/>
      <c r="S29" s="41">
        <f>SUM(G29:Q29)</f>
        <v>-300000000</v>
      </c>
      <c r="T29" s="33"/>
      <c r="U29" s="41">
        <v>-1225614</v>
      </c>
      <c r="V29" s="33"/>
      <c r="W29" s="41">
        <f>SUM(S29,U29)</f>
        <v>-301225614</v>
      </c>
    </row>
    <row r="30" spans="1:23" s="48" customFormat="1" ht="16.5" customHeight="1">
      <c r="A30" s="49" t="s">
        <v>65</v>
      </c>
      <c r="B30" s="49"/>
      <c r="C30" s="49"/>
      <c r="D30" s="49"/>
      <c r="G30" s="36">
        <v>0</v>
      </c>
      <c r="H30" s="33"/>
      <c r="I30" s="36">
        <v>0</v>
      </c>
      <c r="J30" s="32"/>
      <c r="K30" s="36">
        <v>0</v>
      </c>
      <c r="L30" s="32"/>
      <c r="M30" s="36">
        <v>0</v>
      </c>
      <c r="N30" s="33"/>
      <c r="O30" s="36">
        <f>'6 (9M)'!G45</f>
        <v>388293810</v>
      </c>
      <c r="P30" s="32"/>
      <c r="Q30" s="36">
        <f>'6 (9M)'!G52+'6 (9M)'!G53-'6 (9M)'!G45</f>
        <v>13046484</v>
      </c>
      <c r="R30" s="32"/>
      <c r="S30" s="36">
        <f>SUM(G30:Q30)</f>
        <v>401340294</v>
      </c>
      <c r="T30" s="33"/>
      <c r="U30" s="36">
        <f>'6 (9M)'!G54</f>
        <v>6970608</v>
      </c>
      <c r="V30" s="33"/>
      <c r="W30" s="36">
        <f>SUM(S30,U30)</f>
        <v>408310902</v>
      </c>
    </row>
    <row r="31" spans="1:23" s="48" customFormat="1" ht="6" customHeight="1">
      <c r="A31" s="49"/>
      <c r="B31" s="49"/>
      <c r="C31" s="49"/>
      <c r="D31" s="49"/>
      <c r="G31" s="42"/>
      <c r="H31" s="43"/>
      <c r="I31" s="42"/>
      <c r="J31" s="33"/>
      <c r="K31" s="41"/>
      <c r="L31" s="33"/>
      <c r="M31" s="41"/>
      <c r="N31" s="33"/>
      <c r="O31" s="41"/>
      <c r="P31" s="33"/>
      <c r="Q31" s="41"/>
      <c r="R31" s="33"/>
      <c r="S31" s="28"/>
      <c r="T31" s="33"/>
      <c r="U31" s="41"/>
      <c r="V31" s="33"/>
      <c r="W31" s="41"/>
    </row>
    <row r="32" spans="1:23" ht="16.5" customHeight="1" thickBot="1">
      <c r="A32" s="39" t="s">
        <v>205</v>
      </c>
      <c r="B32" s="40"/>
      <c r="C32" s="49"/>
      <c r="D32" s="49"/>
      <c r="G32" s="44">
        <f>SUM(G25:G30)</f>
        <v>2000000000</v>
      </c>
      <c r="H32" s="33"/>
      <c r="I32" s="44">
        <f>SUM(I25:I30)</f>
        <v>1248938736</v>
      </c>
      <c r="J32" s="29"/>
      <c r="K32" s="44">
        <f>SUM(K25:K30)</f>
        <v>94712575</v>
      </c>
      <c r="L32" s="33"/>
      <c r="M32" s="44">
        <f>SUM(M25:M30)</f>
        <v>146750000</v>
      </c>
      <c r="N32" s="33"/>
      <c r="O32" s="44">
        <f>SUM(O25:O30)</f>
        <v>811811415</v>
      </c>
      <c r="P32" s="33"/>
      <c r="Q32" s="44">
        <f>SUM(Q25:Q30)</f>
        <v>23356146</v>
      </c>
      <c r="R32" s="33"/>
      <c r="S32" s="44">
        <f>SUM(S25:S30)</f>
        <v>4325568872</v>
      </c>
      <c r="T32" s="33"/>
      <c r="U32" s="44">
        <f>SUM(U25:U30)</f>
        <v>22970357</v>
      </c>
      <c r="V32" s="33"/>
      <c r="W32" s="44">
        <f>SUM(W25:W30)</f>
        <v>4348539229</v>
      </c>
    </row>
    <row r="33" spans="1:23" ht="20.25" customHeight="1" thickTop="1">
      <c r="A33" s="39"/>
      <c r="B33" s="40"/>
      <c r="C33" s="49"/>
      <c r="D33" s="49"/>
      <c r="G33" s="106"/>
      <c r="H33" s="106"/>
      <c r="I33" s="106"/>
      <c r="J33" s="106"/>
      <c r="K33" s="106"/>
      <c r="M33" s="106"/>
      <c r="N33" s="106"/>
      <c r="O33" s="106"/>
      <c r="P33" s="106"/>
      <c r="Q33" s="106"/>
      <c r="R33" s="106"/>
      <c r="S33" s="106"/>
      <c r="T33" s="106"/>
      <c r="U33" s="106"/>
      <c r="V33" s="106"/>
      <c r="W33" s="106"/>
    </row>
    <row r="34" spans="1:23" ht="24" customHeight="1">
      <c r="A34" s="39"/>
      <c r="B34" s="40"/>
      <c r="C34" s="49"/>
      <c r="D34" s="49"/>
      <c r="G34" s="106"/>
      <c r="H34" s="106"/>
      <c r="I34" s="106"/>
      <c r="J34" s="106"/>
      <c r="K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</row>
    <row r="35" spans="1:23" ht="21.75" customHeight="1">
      <c r="A35" s="39"/>
      <c r="B35" s="40"/>
      <c r="C35" s="49"/>
      <c r="D35" s="49"/>
      <c r="G35" s="106"/>
      <c r="H35" s="106"/>
      <c r="I35" s="106"/>
      <c r="J35" s="106"/>
      <c r="K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</row>
    <row r="36" spans="1:23" s="10" customFormat="1" ht="21.95" customHeight="1">
      <c r="A36" s="61" t="s">
        <v>63</v>
      </c>
      <c r="B36" s="61"/>
      <c r="C36" s="61"/>
      <c r="D36" s="61"/>
      <c r="E36" s="4"/>
      <c r="F36" s="61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3"/>
      <c r="V36" s="5"/>
      <c r="W36" s="63"/>
    </row>
  </sheetData>
  <mergeCells count="4">
    <mergeCell ref="G6:W6"/>
    <mergeCell ref="M8:O8"/>
    <mergeCell ref="G8:K8"/>
    <mergeCell ref="M7:S7"/>
  </mergeCells>
  <pageMargins left="0.4" right="0.4" top="0.5" bottom="0.6" header="0.49" footer="0.4"/>
  <pageSetup paperSize="9" scale="90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2"/>
  <sheetViews>
    <sheetView topLeftCell="A4" zoomScaleNormal="100" zoomScaleSheetLayoutView="80" workbookViewId="0">
      <selection activeCell="D78" sqref="D78"/>
    </sheetView>
  </sheetViews>
  <sheetFormatPr defaultColWidth="9.42578125" defaultRowHeight="16.5" customHeight="1"/>
  <cols>
    <col min="1" max="3" width="1.5703125" style="10" customWidth="1"/>
    <col min="4" max="4" width="42.7109375" style="10" customWidth="1"/>
    <col min="5" max="5" width="6.5703125" style="24" customWidth="1"/>
    <col min="6" max="6" width="1" style="10" customWidth="1"/>
    <col min="7" max="7" width="16.42578125" style="59" customWidth="1"/>
    <col min="8" max="8" width="1" style="59" customWidth="1"/>
    <col min="9" max="9" width="14" style="59" customWidth="1"/>
    <col min="10" max="10" width="1" style="59" customWidth="1"/>
    <col min="11" max="11" width="14.42578125" style="59" customWidth="1"/>
    <col min="12" max="12" width="1" style="59" customWidth="1"/>
    <col min="13" max="13" width="14.5703125" style="59" bestFit="1" customWidth="1"/>
    <col min="14" max="14" width="1" style="59" customWidth="1"/>
    <col min="15" max="15" width="13.5703125" style="59" customWidth="1"/>
    <col min="16" max="16384" width="9.42578125" style="10"/>
  </cols>
  <sheetData>
    <row r="1" spans="1:15" ht="16.5" customHeight="1">
      <c r="A1" s="2" t="str">
        <f>'E7'!A1</f>
        <v>R&amp;B Food Supply Public Company Limited</v>
      </c>
    </row>
    <row r="2" spans="1:15" ht="16.5" customHeight="1">
      <c r="A2" s="58" t="s">
        <v>134</v>
      </c>
    </row>
    <row r="3" spans="1:15" s="108" customFormat="1" ht="16.5" customHeight="1">
      <c r="A3" s="60" t="str">
        <f>+'E7'!A3</f>
        <v>For the nine-month period ended 30 September 2022</v>
      </c>
      <c r="B3" s="61"/>
      <c r="C3" s="61"/>
      <c r="D3" s="61"/>
      <c r="E3" s="4"/>
      <c r="F3" s="61"/>
      <c r="G3" s="63"/>
      <c r="H3" s="63"/>
      <c r="I3" s="63"/>
      <c r="J3" s="63"/>
      <c r="K3" s="63"/>
      <c r="L3" s="63"/>
      <c r="M3" s="63"/>
      <c r="N3" s="63"/>
      <c r="O3" s="63"/>
    </row>
    <row r="4" spans="1:15" s="108" customFormat="1" ht="16.5" customHeight="1">
      <c r="A4" s="109"/>
      <c r="E4" s="13"/>
      <c r="G4" s="110"/>
      <c r="H4" s="110"/>
      <c r="I4" s="110"/>
      <c r="J4" s="110"/>
      <c r="K4" s="110"/>
      <c r="L4" s="110"/>
      <c r="M4" s="110"/>
      <c r="N4" s="110"/>
      <c r="O4" s="110"/>
    </row>
    <row r="5" spans="1:15" s="108" customFormat="1" ht="16.5" customHeight="1">
      <c r="A5" s="109"/>
      <c r="E5" s="13"/>
      <c r="G5" s="110"/>
      <c r="H5" s="110"/>
      <c r="I5" s="110"/>
      <c r="J5" s="110"/>
      <c r="K5" s="110"/>
      <c r="L5" s="110"/>
      <c r="M5" s="110"/>
      <c r="N5" s="110"/>
      <c r="O5" s="110"/>
    </row>
    <row r="6" spans="1:15" ht="16.5" customHeight="1">
      <c r="G6" s="211" t="s">
        <v>161</v>
      </c>
      <c r="H6" s="211"/>
      <c r="I6" s="211"/>
      <c r="J6" s="211"/>
      <c r="K6" s="211"/>
      <c r="L6" s="211"/>
      <c r="M6" s="211"/>
      <c r="N6" s="211"/>
      <c r="O6" s="211"/>
    </row>
    <row r="7" spans="1:15" ht="16.5" customHeight="1">
      <c r="G7" s="213" t="s">
        <v>162</v>
      </c>
      <c r="H7" s="213"/>
      <c r="I7" s="213"/>
      <c r="J7" s="119"/>
      <c r="K7" s="212" t="s">
        <v>20</v>
      </c>
      <c r="L7" s="212"/>
      <c r="M7" s="212"/>
      <c r="N7" s="119"/>
      <c r="O7" s="119"/>
    </row>
    <row r="8" spans="1:15" ht="16.5" customHeight="1">
      <c r="G8" s="120" t="s">
        <v>44</v>
      </c>
      <c r="H8" s="121"/>
      <c r="I8" s="120" t="s">
        <v>163</v>
      </c>
      <c r="J8" s="121"/>
      <c r="K8" s="120" t="s">
        <v>98</v>
      </c>
      <c r="L8" s="121"/>
      <c r="M8" s="120"/>
      <c r="N8" s="121"/>
      <c r="O8" s="117"/>
    </row>
    <row r="9" spans="1:15" ht="16.5" customHeight="1">
      <c r="G9" s="120" t="s">
        <v>27</v>
      </c>
      <c r="H9" s="121"/>
      <c r="I9" s="120" t="s">
        <v>164</v>
      </c>
      <c r="J9" s="121"/>
      <c r="K9" s="120" t="s">
        <v>99</v>
      </c>
      <c r="L9" s="121"/>
      <c r="M9" s="120" t="s">
        <v>21</v>
      </c>
      <c r="N9" s="121"/>
      <c r="O9" s="120" t="s">
        <v>28</v>
      </c>
    </row>
    <row r="10" spans="1:15" ht="16.5" customHeight="1">
      <c r="E10" s="22" t="s">
        <v>119</v>
      </c>
      <c r="G10" s="122" t="s">
        <v>1</v>
      </c>
      <c r="H10" s="121"/>
      <c r="I10" s="122" t="s">
        <v>1</v>
      </c>
      <c r="J10" s="121"/>
      <c r="K10" s="122" t="s">
        <v>1</v>
      </c>
      <c r="L10" s="121"/>
      <c r="M10" s="122" t="s">
        <v>1</v>
      </c>
      <c r="N10" s="121"/>
      <c r="O10" s="122" t="s">
        <v>1</v>
      </c>
    </row>
    <row r="11" spans="1:15" s="24" customFormat="1" ht="16.5" customHeight="1">
      <c r="B11" s="7"/>
      <c r="G11" s="12"/>
      <c r="H11" s="1"/>
      <c r="I11" s="12"/>
      <c r="J11" s="1"/>
      <c r="K11" s="1"/>
      <c r="L11" s="1"/>
      <c r="M11" s="12"/>
      <c r="N11" s="1"/>
      <c r="O11" s="12"/>
    </row>
    <row r="12" spans="1:15" s="13" customFormat="1" ht="16.5" customHeight="1">
      <c r="A12" s="2" t="s">
        <v>191</v>
      </c>
      <c r="B12" s="24"/>
      <c r="C12" s="24"/>
      <c r="D12" s="24"/>
      <c r="E12" s="23"/>
      <c r="G12" s="12">
        <v>2000000000</v>
      </c>
      <c r="H12" s="12"/>
      <c r="I12" s="12">
        <v>1248938736</v>
      </c>
      <c r="J12" s="12"/>
      <c r="K12" s="12">
        <v>130650000</v>
      </c>
      <c r="L12" s="12"/>
      <c r="M12" s="12">
        <v>434715014</v>
      </c>
      <c r="N12" s="12"/>
      <c r="O12" s="12">
        <f>SUM(G12:M12)</f>
        <v>3814303750</v>
      </c>
    </row>
    <row r="13" spans="1:15" s="13" customFormat="1" ht="16.5" customHeight="1">
      <c r="A13" s="24" t="s">
        <v>122</v>
      </c>
      <c r="B13" s="24"/>
      <c r="C13" s="24"/>
      <c r="D13" s="24"/>
      <c r="E13" s="23">
        <v>18</v>
      </c>
      <c r="G13" s="12">
        <v>0</v>
      </c>
      <c r="H13" s="12"/>
      <c r="I13" s="12">
        <v>0</v>
      </c>
      <c r="J13" s="12"/>
      <c r="K13" s="12">
        <v>0</v>
      </c>
      <c r="L13" s="12"/>
      <c r="M13" s="12">
        <v>-300000000</v>
      </c>
      <c r="N13" s="12"/>
      <c r="O13" s="12">
        <f>SUM(G13:M13)</f>
        <v>-300000000</v>
      </c>
    </row>
    <row r="14" spans="1:15" s="13" customFormat="1" ht="16.5" customHeight="1">
      <c r="A14" s="24" t="s">
        <v>65</v>
      </c>
      <c r="B14" s="24"/>
      <c r="C14" s="24"/>
      <c r="D14" s="24"/>
      <c r="G14" s="9">
        <v>0</v>
      </c>
      <c r="H14" s="25"/>
      <c r="I14" s="9">
        <v>0</v>
      </c>
      <c r="J14" s="25"/>
      <c r="K14" s="9">
        <v>0</v>
      </c>
      <c r="L14" s="25"/>
      <c r="M14" s="9">
        <v>263336000</v>
      </c>
      <c r="N14" s="25"/>
      <c r="O14" s="9">
        <v>263336000</v>
      </c>
    </row>
    <row r="15" spans="1:15" s="13" customFormat="1" ht="16.5" customHeight="1">
      <c r="A15" s="24"/>
      <c r="B15" s="24"/>
      <c r="C15" s="24"/>
      <c r="D15" s="24"/>
      <c r="G15" s="47"/>
      <c r="H15" s="12"/>
      <c r="I15" s="12"/>
      <c r="J15" s="12"/>
      <c r="K15" s="12"/>
      <c r="L15" s="12"/>
      <c r="M15" s="12"/>
      <c r="N15" s="12"/>
      <c r="O15" s="12"/>
    </row>
    <row r="16" spans="1:15" s="13" customFormat="1" ht="16.5" customHeight="1" thickBot="1">
      <c r="A16" s="2" t="s">
        <v>133</v>
      </c>
      <c r="B16" s="7"/>
      <c r="C16" s="24"/>
      <c r="D16" s="24"/>
      <c r="G16" s="19">
        <f>SUM(G12:G14)</f>
        <v>2000000000</v>
      </c>
      <c r="H16" s="1"/>
      <c r="I16" s="19">
        <f>SUM(I12:I14)</f>
        <v>1248938736</v>
      </c>
      <c r="J16" s="1"/>
      <c r="K16" s="19">
        <f>SUM(K12:K14)</f>
        <v>130650000</v>
      </c>
      <c r="L16" s="1"/>
      <c r="M16" s="19">
        <f>SUM(M12:M14)</f>
        <v>398051014</v>
      </c>
      <c r="N16" s="1"/>
      <c r="O16" s="19">
        <f>SUM(O12:O14)</f>
        <v>3777639750</v>
      </c>
    </row>
    <row r="17" spans="1:15" s="13" customFormat="1" ht="16.5" customHeight="1" thickTop="1">
      <c r="A17" s="2"/>
      <c r="B17" s="7"/>
      <c r="C17" s="24"/>
      <c r="D17" s="24"/>
      <c r="G17" s="12"/>
      <c r="H17" s="1"/>
      <c r="I17" s="12"/>
      <c r="J17" s="1"/>
      <c r="K17" s="12"/>
      <c r="L17" s="1"/>
      <c r="M17" s="12"/>
      <c r="N17" s="1"/>
      <c r="O17" s="12"/>
    </row>
    <row r="18" spans="1:15" s="13" customFormat="1" ht="16.5" customHeight="1">
      <c r="A18" s="2"/>
      <c r="B18" s="7"/>
      <c r="C18" s="24"/>
      <c r="D18" s="24"/>
      <c r="G18" s="12"/>
      <c r="H18" s="1"/>
      <c r="I18" s="12"/>
      <c r="J18" s="1"/>
      <c r="K18" s="12"/>
      <c r="L18" s="1"/>
      <c r="M18" s="12"/>
      <c r="N18" s="1"/>
      <c r="O18" s="12"/>
    </row>
    <row r="19" spans="1:15" s="13" customFormat="1" ht="16.5" customHeight="1">
      <c r="A19" s="2" t="s">
        <v>206</v>
      </c>
      <c r="B19" s="24"/>
      <c r="C19" s="24"/>
      <c r="D19" s="24"/>
      <c r="E19" s="23"/>
      <c r="G19" s="16">
        <v>2000000000</v>
      </c>
      <c r="H19" s="12"/>
      <c r="I19" s="16">
        <v>1248938736</v>
      </c>
      <c r="J19" s="12"/>
      <c r="K19" s="16">
        <v>146750000</v>
      </c>
      <c r="L19" s="12"/>
      <c r="M19" s="16">
        <v>438954153</v>
      </c>
      <c r="N19" s="201"/>
      <c r="O19" s="16">
        <f>SUM(G19:M19)</f>
        <v>3834642889</v>
      </c>
    </row>
    <row r="20" spans="1:15" s="13" customFormat="1" ht="16.5" customHeight="1">
      <c r="A20" s="24" t="s">
        <v>122</v>
      </c>
      <c r="B20" s="24"/>
      <c r="C20" s="24"/>
      <c r="D20" s="24"/>
      <c r="E20" s="23">
        <v>18</v>
      </c>
      <c r="G20" s="16">
        <v>0</v>
      </c>
      <c r="H20" s="12"/>
      <c r="I20" s="16">
        <v>0</v>
      </c>
      <c r="J20" s="12"/>
      <c r="K20" s="16">
        <v>0</v>
      </c>
      <c r="L20" s="12"/>
      <c r="M20" s="16">
        <v>-300000000</v>
      </c>
      <c r="N20" s="12"/>
      <c r="O20" s="16">
        <f>SUM(G20:M20)</f>
        <v>-300000000</v>
      </c>
    </row>
    <row r="21" spans="1:15" s="13" customFormat="1" ht="16.5" customHeight="1">
      <c r="A21" s="24" t="s">
        <v>65</v>
      </c>
      <c r="B21" s="24"/>
      <c r="C21" s="24"/>
      <c r="D21" s="24"/>
      <c r="G21" s="8">
        <v>0</v>
      </c>
      <c r="H21" s="25"/>
      <c r="I21" s="8">
        <v>0</v>
      </c>
      <c r="J21" s="25"/>
      <c r="K21" s="8">
        <v>0</v>
      </c>
      <c r="L21" s="25"/>
      <c r="M21" s="8">
        <f>'6 (9M)'!K45</f>
        <v>315576231</v>
      </c>
      <c r="N21" s="25"/>
      <c r="O21" s="15">
        <f>SUM(G21:M21)</f>
        <v>315576231</v>
      </c>
    </row>
    <row r="22" spans="1:15" s="13" customFormat="1" ht="16.5" customHeight="1">
      <c r="A22" s="24"/>
      <c r="B22" s="24"/>
      <c r="C22" s="24"/>
      <c r="D22" s="24"/>
      <c r="G22" s="46"/>
      <c r="H22" s="12"/>
      <c r="I22" s="16"/>
      <c r="J22" s="12"/>
      <c r="K22" s="16"/>
      <c r="L22" s="12"/>
      <c r="M22" s="16"/>
      <c r="N22" s="12"/>
      <c r="O22" s="16"/>
    </row>
    <row r="23" spans="1:15" s="13" customFormat="1" ht="16.5" customHeight="1" thickBot="1">
      <c r="A23" s="2" t="s">
        <v>205</v>
      </c>
      <c r="B23" s="7"/>
      <c r="C23" s="24"/>
      <c r="D23" s="24"/>
      <c r="G23" s="18">
        <f>SUM(G19:G21)</f>
        <v>2000000000</v>
      </c>
      <c r="H23" s="1"/>
      <c r="I23" s="18">
        <f>SUM(I19:I21)</f>
        <v>1248938736</v>
      </c>
      <c r="J23" s="1"/>
      <c r="K23" s="18">
        <f>SUM(K19:K21)</f>
        <v>146750000</v>
      </c>
      <c r="L23" s="1"/>
      <c r="M23" s="18">
        <f>SUM(M19:M21)</f>
        <v>454530384</v>
      </c>
      <c r="N23" s="1"/>
      <c r="O23" s="18">
        <f>SUM(O19:O21)</f>
        <v>3850219120</v>
      </c>
    </row>
    <row r="24" spans="1:15" s="13" customFormat="1" ht="16.5" customHeight="1" thickTop="1">
      <c r="A24" s="2"/>
      <c r="B24" s="7"/>
      <c r="C24" s="24"/>
      <c r="D24" s="24"/>
      <c r="G24" s="12"/>
      <c r="H24" s="1"/>
      <c r="I24" s="12"/>
      <c r="J24" s="1"/>
      <c r="K24" s="12"/>
      <c r="L24" s="1"/>
      <c r="M24" s="12"/>
      <c r="N24" s="1"/>
      <c r="O24" s="12"/>
    </row>
    <row r="25" spans="1:15" s="13" customFormat="1" ht="16.5" customHeight="1">
      <c r="A25" s="2"/>
      <c r="B25" s="7"/>
      <c r="C25" s="24"/>
      <c r="D25" s="24"/>
      <c r="G25" s="12"/>
      <c r="H25" s="1"/>
      <c r="I25" s="12"/>
      <c r="J25" s="1"/>
      <c r="K25" s="12"/>
      <c r="L25" s="1"/>
      <c r="M25" s="12"/>
      <c r="N25" s="1"/>
      <c r="O25" s="12"/>
    </row>
    <row r="26" spans="1:15" s="13" customFormat="1" ht="16.5" customHeight="1">
      <c r="A26" s="2"/>
      <c r="B26" s="7"/>
      <c r="C26" s="24"/>
      <c r="D26" s="24"/>
      <c r="G26" s="12"/>
      <c r="H26" s="1"/>
      <c r="I26" s="12"/>
      <c r="J26" s="1"/>
      <c r="K26" s="12"/>
      <c r="L26" s="1"/>
      <c r="M26" s="12"/>
      <c r="N26" s="1"/>
      <c r="O26" s="12"/>
    </row>
    <row r="27" spans="1:15" s="13" customFormat="1" ht="16.5" customHeight="1">
      <c r="A27" s="2"/>
      <c r="B27" s="7"/>
      <c r="C27" s="24"/>
      <c r="D27" s="24"/>
      <c r="G27" s="12"/>
      <c r="H27" s="1"/>
      <c r="I27" s="12"/>
      <c r="J27" s="1"/>
      <c r="K27" s="12"/>
      <c r="L27" s="1"/>
      <c r="M27" s="12"/>
      <c r="N27" s="1"/>
      <c r="O27" s="12"/>
    </row>
    <row r="28" spans="1:15" s="13" customFormat="1" ht="16.5" customHeight="1">
      <c r="A28" s="2"/>
      <c r="B28" s="7"/>
      <c r="C28" s="24"/>
      <c r="D28" s="24"/>
      <c r="G28" s="12"/>
      <c r="H28" s="1"/>
      <c r="I28" s="12"/>
      <c r="J28" s="1"/>
      <c r="K28" s="12"/>
      <c r="L28" s="1"/>
      <c r="M28" s="12"/>
      <c r="N28" s="1"/>
      <c r="O28" s="12"/>
    </row>
    <row r="29" spans="1:15" s="13" customFormat="1" ht="16.5" customHeight="1">
      <c r="A29" s="2"/>
      <c r="B29" s="7"/>
      <c r="C29" s="24"/>
      <c r="D29" s="24"/>
      <c r="G29" s="12"/>
      <c r="H29" s="1"/>
      <c r="I29" s="12"/>
      <c r="J29" s="1"/>
      <c r="K29" s="12"/>
      <c r="L29" s="1"/>
      <c r="M29" s="12"/>
      <c r="N29" s="1"/>
      <c r="O29" s="12"/>
    </row>
    <row r="30" spans="1:15" s="13" customFormat="1" ht="16.5" customHeight="1">
      <c r="A30" s="2"/>
      <c r="B30" s="7"/>
      <c r="C30" s="24"/>
      <c r="D30" s="24"/>
      <c r="G30" s="12"/>
      <c r="H30" s="1"/>
      <c r="I30" s="12"/>
      <c r="J30" s="1"/>
      <c r="K30" s="12"/>
      <c r="L30" s="1"/>
      <c r="M30" s="12"/>
      <c r="N30" s="1"/>
      <c r="O30" s="12"/>
    </row>
    <row r="31" spans="1:15" s="13" customFormat="1" ht="13.5" customHeight="1">
      <c r="A31" s="2"/>
      <c r="B31" s="7"/>
      <c r="C31" s="24"/>
      <c r="D31" s="24"/>
      <c r="G31" s="12"/>
      <c r="H31" s="1"/>
      <c r="I31" s="12"/>
      <c r="J31" s="1"/>
      <c r="K31" s="12"/>
      <c r="L31" s="1"/>
      <c r="M31" s="12"/>
      <c r="N31" s="1"/>
      <c r="O31" s="12"/>
    </row>
    <row r="32" spans="1:15" ht="21.95" customHeight="1">
      <c r="A32" s="61" t="s">
        <v>63</v>
      </c>
      <c r="B32" s="61"/>
      <c r="C32" s="61"/>
      <c r="D32" s="61"/>
      <c r="E32" s="4"/>
      <c r="F32" s="61"/>
      <c r="G32" s="63"/>
      <c r="H32" s="63"/>
      <c r="I32" s="63"/>
      <c r="J32" s="5"/>
      <c r="K32" s="5"/>
      <c r="L32" s="5"/>
      <c r="M32" s="63"/>
      <c r="N32" s="5"/>
      <c r="O32" s="63"/>
    </row>
  </sheetData>
  <mergeCells count="3">
    <mergeCell ref="G6:O6"/>
    <mergeCell ref="K7:M7"/>
    <mergeCell ref="G7:I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59"/>
  <sheetViews>
    <sheetView tabSelected="1" topLeftCell="A16" zoomScale="140" zoomScaleNormal="140" zoomScaleSheetLayoutView="100" workbookViewId="0">
      <selection activeCell="M26" sqref="M26"/>
    </sheetView>
  </sheetViews>
  <sheetFormatPr defaultColWidth="0.5703125" defaultRowHeight="16.350000000000001" customHeight="1"/>
  <cols>
    <col min="1" max="1" width="1.5703125" style="10" customWidth="1"/>
    <col min="2" max="2" width="43.42578125" style="24" customWidth="1"/>
    <col min="3" max="3" width="4.85546875" style="24" bestFit="1" customWidth="1"/>
    <col min="4" max="4" width="0.5703125" style="10" customWidth="1"/>
    <col min="5" max="5" width="10.5703125" style="10" customWidth="1"/>
    <col min="6" max="6" width="0.5703125" style="10" customWidth="1"/>
    <col min="7" max="7" width="10.5703125" style="24" customWidth="1"/>
    <col min="8" max="8" width="0.5703125" style="10" customWidth="1"/>
    <col min="9" max="9" width="10.5703125" style="10" customWidth="1"/>
    <col min="10" max="10" width="0.5703125" style="10" customWidth="1"/>
    <col min="11" max="11" width="10.5703125" style="24" customWidth="1"/>
    <col min="12" max="121" width="9.42578125" style="10" customWidth="1"/>
    <col min="122" max="122" width="1.42578125" style="10" customWidth="1"/>
    <col min="123" max="123" width="52.5703125" style="10" customWidth="1"/>
    <col min="124" max="124" width="7" style="10" bestFit="1" customWidth="1"/>
    <col min="125" max="125" width="0.5703125" style="10" customWidth="1"/>
    <col min="126" max="126" width="10.5703125" style="10" customWidth="1"/>
    <col min="127" max="16384" width="0.5703125" style="10"/>
  </cols>
  <sheetData>
    <row r="1" spans="1:11" ht="16.350000000000001" customHeight="1">
      <c r="A1" s="155" t="str">
        <f>'E8'!A1</f>
        <v>R&amp;B Food Supply Public Company Limited</v>
      </c>
    </row>
    <row r="2" spans="1:11" ht="16.350000000000001" customHeight="1">
      <c r="A2" s="156" t="s">
        <v>103</v>
      </c>
      <c r="B2" s="186"/>
      <c r="C2" s="186"/>
    </row>
    <row r="3" spans="1:11" ht="16.350000000000001" customHeight="1">
      <c r="A3" s="157" t="s">
        <v>203</v>
      </c>
      <c r="B3" s="187"/>
      <c r="C3" s="187"/>
      <c r="D3" s="61"/>
      <c r="E3" s="61"/>
      <c r="F3" s="61"/>
      <c r="G3" s="4"/>
      <c r="H3" s="61"/>
      <c r="I3" s="61"/>
      <c r="J3" s="61"/>
      <c r="K3" s="4"/>
    </row>
    <row r="4" spans="1:11" ht="11.25" customHeight="1">
      <c r="A4" s="156"/>
      <c r="B4" s="188"/>
      <c r="C4" s="188"/>
    </row>
    <row r="5" spans="1:11" ht="11.25" customHeight="1">
      <c r="A5" s="156"/>
      <c r="B5" s="188"/>
      <c r="C5" s="188"/>
    </row>
    <row r="6" spans="1:11" s="54" customFormat="1" ht="15" customHeight="1">
      <c r="A6" s="158"/>
      <c r="B6" s="189"/>
      <c r="C6" s="189"/>
      <c r="E6" s="215" t="s">
        <v>41</v>
      </c>
      <c r="F6" s="215"/>
      <c r="G6" s="215"/>
      <c r="I6" s="215" t="s">
        <v>59</v>
      </c>
      <c r="J6" s="215"/>
      <c r="K6" s="215"/>
    </row>
    <row r="7" spans="1:11" s="54" customFormat="1" ht="15" customHeight="1">
      <c r="A7" s="158"/>
      <c r="B7" s="189"/>
      <c r="C7" s="189"/>
      <c r="E7" s="214" t="s">
        <v>42</v>
      </c>
      <c r="F7" s="214"/>
      <c r="G7" s="214"/>
      <c r="H7" s="107"/>
      <c r="I7" s="214" t="s">
        <v>42</v>
      </c>
      <c r="J7" s="214"/>
      <c r="K7" s="214"/>
    </row>
    <row r="8" spans="1:11" s="54" customFormat="1" ht="15" customHeight="1">
      <c r="A8" s="158"/>
      <c r="B8" s="189"/>
      <c r="C8" s="189"/>
      <c r="E8" s="107" t="s">
        <v>43</v>
      </c>
      <c r="F8" s="102"/>
      <c r="G8" s="159" t="s">
        <v>43</v>
      </c>
      <c r="H8" s="107"/>
      <c r="I8" s="107" t="s">
        <v>43</v>
      </c>
      <c r="J8" s="102"/>
      <c r="K8" s="159" t="s">
        <v>43</v>
      </c>
    </row>
    <row r="9" spans="1:11" s="54" customFormat="1" ht="15" customHeight="1">
      <c r="A9" s="158"/>
      <c r="B9" s="189"/>
      <c r="C9" s="189"/>
      <c r="E9" s="114" t="s">
        <v>128</v>
      </c>
      <c r="F9" s="107"/>
      <c r="G9" s="154" t="s">
        <v>128</v>
      </c>
      <c r="H9" s="107"/>
      <c r="I9" s="114" t="s">
        <v>128</v>
      </c>
      <c r="J9" s="107"/>
      <c r="K9" s="154" t="s">
        <v>128</v>
      </c>
    </row>
    <row r="10" spans="1:11" s="54" customFormat="1" ht="15" customHeight="1">
      <c r="A10" s="158"/>
      <c r="B10" s="189"/>
      <c r="C10" s="189"/>
      <c r="E10" s="160" t="s">
        <v>196</v>
      </c>
      <c r="F10" s="160"/>
      <c r="G10" s="88" t="s">
        <v>129</v>
      </c>
      <c r="H10" s="102"/>
      <c r="I10" s="160" t="s">
        <v>196</v>
      </c>
      <c r="J10" s="160"/>
      <c r="K10" s="88" t="s">
        <v>129</v>
      </c>
    </row>
    <row r="11" spans="1:11" s="54" customFormat="1" ht="15" customHeight="1">
      <c r="A11" s="161"/>
      <c r="B11" s="190"/>
      <c r="C11" s="91" t="s">
        <v>0</v>
      </c>
      <c r="D11" s="162"/>
      <c r="E11" s="163" t="s">
        <v>1</v>
      </c>
      <c r="F11" s="160"/>
      <c r="G11" s="92" t="s">
        <v>1</v>
      </c>
      <c r="H11" s="162"/>
      <c r="I11" s="163" t="s">
        <v>1</v>
      </c>
      <c r="J11" s="160"/>
      <c r="K11" s="92" t="s">
        <v>1</v>
      </c>
    </row>
    <row r="12" spans="1:11" s="54" customFormat="1" ht="6" customHeight="1">
      <c r="A12" s="116"/>
      <c r="B12" s="129"/>
      <c r="C12" s="129"/>
      <c r="E12" s="167"/>
      <c r="G12" s="127"/>
      <c r="I12" s="167"/>
      <c r="K12" s="127"/>
    </row>
    <row r="13" spans="1:11" s="54" customFormat="1" ht="15" customHeight="1">
      <c r="A13" s="158" t="s">
        <v>32</v>
      </c>
      <c r="B13" s="129"/>
      <c r="C13" s="129"/>
      <c r="E13" s="164"/>
      <c r="G13" s="49"/>
      <c r="I13" s="165"/>
      <c r="K13" s="166"/>
    </row>
    <row r="14" spans="1:11" s="54" customFormat="1" ht="15" customHeight="1">
      <c r="A14" s="116" t="s">
        <v>29</v>
      </c>
      <c r="B14" s="129"/>
      <c r="C14" s="129"/>
      <c r="E14" s="167">
        <f>'6 (9M)'!G25</f>
        <v>489544829</v>
      </c>
      <c r="G14" s="127">
        <f>'6 (9M)'!I25</f>
        <v>469707672</v>
      </c>
      <c r="I14" s="167">
        <f>'6 (9M)'!K25</f>
        <v>366056765</v>
      </c>
      <c r="K14" s="127">
        <f>'6 (9M)'!M25</f>
        <v>317174053</v>
      </c>
    </row>
    <row r="15" spans="1:11" s="54" customFormat="1" ht="6" customHeight="1">
      <c r="A15" s="116"/>
      <c r="B15" s="129"/>
      <c r="C15" s="129"/>
      <c r="E15" s="167"/>
      <c r="G15" s="127"/>
      <c r="I15" s="167"/>
      <c r="K15" s="127"/>
    </row>
    <row r="16" spans="1:11" s="54" customFormat="1" ht="15" customHeight="1">
      <c r="A16" s="54" t="s">
        <v>33</v>
      </c>
      <c r="B16" s="129"/>
      <c r="C16" s="129"/>
      <c r="E16" s="167"/>
      <c r="G16" s="127"/>
      <c r="I16" s="167"/>
      <c r="K16" s="127"/>
    </row>
    <row r="17" spans="2:11" s="54" customFormat="1" ht="15" customHeight="1">
      <c r="B17" s="49" t="s">
        <v>135</v>
      </c>
      <c r="C17" s="129"/>
      <c r="E17" s="164"/>
      <c r="G17" s="49"/>
      <c r="I17" s="165"/>
      <c r="K17" s="166"/>
    </row>
    <row r="18" spans="2:11" s="54" customFormat="1" ht="15" customHeight="1">
      <c r="B18" s="49" t="s">
        <v>136</v>
      </c>
      <c r="C18" s="174">
        <v>12</v>
      </c>
      <c r="E18" s="167">
        <v>0</v>
      </c>
      <c r="G18" s="127">
        <v>0</v>
      </c>
      <c r="I18" s="167">
        <v>2837026</v>
      </c>
      <c r="K18" s="127">
        <v>3171565</v>
      </c>
    </row>
    <row r="19" spans="2:11" s="54" customFormat="1" ht="15" customHeight="1">
      <c r="B19" s="49" t="s">
        <v>34</v>
      </c>
      <c r="C19" s="174">
        <v>13</v>
      </c>
      <c r="E19" s="167">
        <v>141644228</v>
      </c>
      <c r="G19" s="127">
        <v>133473044</v>
      </c>
      <c r="I19" s="167">
        <v>95840591</v>
      </c>
      <c r="K19" s="127">
        <v>89932790</v>
      </c>
    </row>
    <row r="20" spans="2:11" s="54" customFormat="1" ht="15" customHeight="1">
      <c r="B20" s="49" t="s">
        <v>137</v>
      </c>
      <c r="C20" s="174">
        <v>14</v>
      </c>
      <c r="E20" s="167">
        <v>19673265</v>
      </c>
      <c r="G20" s="127">
        <v>19795109</v>
      </c>
      <c r="I20" s="167">
        <v>11354786</v>
      </c>
      <c r="K20" s="127">
        <v>11164434</v>
      </c>
    </row>
    <row r="21" spans="2:11" s="54" customFormat="1" ht="15" customHeight="1">
      <c r="B21" s="49" t="s">
        <v>138</v>
      </c>
      <c r="C21" s="174" t="s">
        <v>221</v>
      </c>
      <c r="E21" s="167">
        <v>0</v>
      </c>
      <c r="G21" s="127">
        <v>-15081669</v>
      </c>
      <c r="I21" s="167">
        <v>0</v>
      </c>
      <c r="K21" s="127">
        <v>0</v>
      </c>
    </row>
    <row r="22" spans="2:11" s="54" customFormat="1" ht="15" customHeight="1">
      <c r="B22" s="129" t="s">
        <v>35</v>
      </c>
      <c r="C22" s="174">
        <v>13</v>
      </c>
      <c r="D22" s="168"/>
      <c r="E22" s="167">
        <v>644905</v>
      </c>
      <c r="F22" s="168"/>
      <c r="G22" s="127">
        <v>1247040</v>
      </c>
      <c r="H22" s="168"/>
      <c r="I22" s="167">
        <v>387061</v>
      </c>
      <c r="J22" s="168"/>
      <c r="K22" s="127">
        <v>549660</v>
      </c>
    </row>
    <row r="23" spans="2:11" s="54" customFormat="1" ht="15" customHeight="1">
      <c r="B23" s="129" t="s">
        <v>217</v>
      </c>
      <c r="C23" s="174"/>
      <c r="D23" s="168"/>
      <c r="E23" s="167">
        <v>-3719623</v>
      </c>
      <c r="F23" s="168"/>
      <c r="G23" s="127">
        <v>9372393</v>
      </c>
      <c r="H23" s="168"/>
      <c r="I23" s="167">
        <v>-4510411</v>
      </c>
      <c r="J23" s="168"/>
      <c r="K23" s="127">
        <v>7794331</v>
      </c>
    </row>
    <row r="24" spans="2:11" s="54" customFormat="1" ht="15" customHeight="1">
      <c r="B24" s="49" t="s">
        <v>194</v>
      </c>
      <c r="C24" s="174">
        <v>9</v>
      </c>
      <c r="E24" s="167">
        <v>9445674</v>
      </c>
      <c r="G24" s="127">
        <v>789633</v>
      </c>
      <c r="I24" s="167">
        <v>9935438</v>
      </c>
      <c r="K24" s="127">
        <v>-298325</v>
      </c>
    </row>
    <row r="25" spans="2:11" s="54" customFormat="1" ht="15" customHeight="1">
      <c r="B25" s="191" t="s">
        <v>234</v>
      </c>
      <c r="C25" s="174">
        <v>9</v>
      </c>
      <c r="E25" s="167">
        <v>25388690</v>
      </c>
      <c r="G25" s="127">
        <v>6040814</v>
      </c>
      <c r="I25" s="167">
        <v>21720138</v>
      </c>
      <c r="K25" s="127">
        <v>1670321</v>
      </c>
    </row>
    <row r="26" spans="2:11" s="54" customFormat="1" ht="15" customHeight="1">
      <c r="B26" s="49" t="s">
        <v>193</v>
      </c>
      <c r="C26" s="174"/>
      <c r="E26" s="167">
        <v>-37359</v>
      </c>
      <c r="G26" s="127">
        <v>-102801</v>
      </c>
      <c r="I26" s="167">
        <v>-47847</v>
      </c>
      <c r="K26" s="127">
        <v>-111836</v>
      </c>
    </row>
    <row r="27" spans="2:11" s="54" customFormat="1" ht="15" customHeight="1">
      <c r="B27" s="49" t="s">
        <v>227</v>
      </c>
      <c r="C27" s="174"/>
      <c r="E27" s="167">
        <v>277969</v>
      </c>
      <c r="G27" s="127">
        <v>1077520</v>
      </c>
      <c r="I27" s="167">
        <v>275555</v>
      </c>
      <c r="K27" s="127">
        <v>477516</v>
      </c>
    </row>
    <row r="28" spans="2:11" s="54" customFormat="1" ht="15" customHeight="1">
      <c r="B28" s="49" t="s">
        <v>228</v>
      </c>
      <c r="C28" s="174"/>
      <c r="E28" s="167">
        <v>-138081</v>
      </c>
      <c r="G28" s="127">
        <v>104187</v>
      </c>
      <c r="I28" s="167">
        <v>0</v>
      </c>
      <c r="K28" s="127">
        <v>0</v>
      </c>
    </row>
    <row r="29" spans="2:11" s="54" customFormat="1" ht="15" customHeight="1">
      <c r="B29" s="49" t="s">
        <v>40</v>
      </c>
      <c r="C29" s="174">
        <v>16</v>
      </c>
      <c r="E29" s="167">
        <v>3721045</v>
      </c>
      <c r="G29" s="127">
        <v>3546822</v>
      </c>
      <c r="I29" s="167">
        <v>1894539</v>
      </c>
      <c r="K29" s="127">
        <v>1938313</v>
      </c>
    </row>
    <row r="30" spans="2:11" s="54" customFormat="1" ht="15" customHeight="1">
      <c r="B30" s="49" t="s">
        <v>126</v>
      </c>
      <c r="C30" s="174"/>
      <c r="E30" s="167">
        <v>0</v>
      </c>
      <c r="G30" s="127">
        <v>0</v>
      </c>
      <c r="I30" s="167">
        <v>-7638476</v>
      </c>
      <c r="K30" s="127">
        <v>-7638472</v>
      </c>
    </row>
    <row r="31" spans="2:11" s="54" customFormat="1" ht="15" customHeight="1">
      <c r="B31" s="49" t="s">
        <v>125</v>
      </c>
      <c r="C31" s="174"/>
      <c r="E31" s="167">
        <v>415800</v>
      </c>
      <c r="G31" s="127">
        <v>415800</v>
      </c>
      <c r="I31" s="167">
        <v>207900</v>
      </c>
      <c r="K31" s="127">
        <v>207900</v>
      </c>
    </row>
    <row r="32" spans="2:11" s="54" customFormat="1" ht="15" customHeight="1">
      <c r="B32" s="49" t="s">
        <v>36</v>
      </c>
      <c r="C32" s="174"/>
      <c r="E32" s="167">
        <v>-972943</v>
      </c>
      <c r="G32" s="127">
        <v>-2226319</v>
      </c>
      <c r="I32" s="167">
        <v>-6326719</v>
      </c>
      <c r="K32" s="127">
        <v>-9422919</v>
      </c>
    </row>
    <row r="33" spans="1:11" s="54" customFormat="1" ht="15" customHeight="1">
      <c r="B33" s="49" t="s">
        <v>212</v>
      </c>
      <c r="C33" s="174">
        <v>20</v>
      </c>
      <c r="E33" s="167">
        <v>0</v>
      </c>
      <c r="G33" s="127">
        <v>0</v>
      </c>
      <c r="I33" s="167">
        <v>-78274386</v>
      </c>
      <c r="K33" s="127">
        <v>0</v>
      </c>
    </row>
    <row r="34" spans="1:11" s="54" customFormat="1" ht="15" customHeight="1">
      <c r="B34" s="49" t="s">
        <v>93</v>
      </c>
      <c r="C34" s="174"/>
      <c r="E34" s="167">
        <v>6676079</v>
      </c>
      <c r="G34" s="127">
        <v>6055554</v>
      </c>
      <c r="I34" s="167">
        <v>6531234</v>
      </c>
      <c r="K34" s="127">
        <v>6683164</v>
      </c>
    </row>
    <row r="35" spans="1:11" s="54" customFormat="1" ht="15" customHeight="1">
      <c r="B35" s="129" t="s">
        <v>195</v>
      </c>
      <c r="C35" s="174"/>
      <c r="E35" s="167">
        <v>4531359</v>
      </c>
      <c r="G35" s="127">
        <v>22712875</v>
      </c>
      <c r="I35" s="167">
        <v>-26237807</v>
      </c>
      <c r="K35" s="127">
        <v>-23075031</v>
      </c>
    </row>
    <row r="36" spans="1:11" s="54" customFormat="1" ht="15" customHeight="1">
      <c r="B36" s="129" t="s">
        <v>213</v>
      </c>
      <c r="C36" s="174"/>
      <c r="E36" s="167"/>
      <c r="G36" s="127"/>
      <c r="I36" s="167"/>
      <c r="K36" s="127"/>
    </row>
    <row r="37" spans="1:11" s="54" customFormat="1" ht="15" customHeight="1">
      <c r="B37" s="129" t="s">
        <v>214</v>
      </c>
      <c r="C37" s="174"/>
      <c r="E37" s="167">
        <v>-8962895</v>
      </c>
      <c r="G37" s="127">
        <v>0</v>
      </c>
      <c r="I37" s="167">
        <v>-7493566</v>
      </c>
      <c r="K37" s="127">
        <v>0</v>
      </c>
    </row>
    <row r="38" spans="1:11" s="54" customFormat="1" ht="15" customHeight="1">
      <c r="B38" s="49" t="s">
        <v>229</v>
      </c>
      <c r="C38" s="174"/>
      <c r="E38" s="167"/>
      <c r="G38" s="127"/>
      <c r="I38" s="167"/>
      <c r="K38" s="127"/>
    </row>
    <row r="39" spans="1:11" s="54" customFormat="1" ht="15" customHeight="1">
      <c r="B39" s="192" t="s">
        <v>185</v>
      </c>
      <c r="C39" s="129"/>
      <c r="E39" s="167">
        <v>-123148113</v>
      </c>
      <c r="G39" s="127">
        <v>-39611274</v>
      </c>
      <c r="I39" s="167">
        <v>-32550631</v>
      </c>
      <c r="K39" s="127">
        <v>6504345</v>
      </c>
    </row>
    <row r="40" spans="1:11" s="54" customFormat="1" ht="15" customHeight="1">
      <c r="B40" s="192" t="s">
        <v>186</v>
      </c>
      <c r="C40" s="129"/>
      <c r="E40" s="167">
        <v>-283281655</v>
      </c>
      <c r="G40" s="127">
        <v>-228742315</v>
      </c>
      <c r="I40" s="167">
        <v>-173577915</v>
      </c>
      <c r="K40" s="127">
        <v>-146636270</v>
      </c>
    </row>
    <row r="41" spans="1:11" s="54" customFormat="1" ht="15" customHeight="1">
      <c r="B41" s="192" t="s">
        <v>218</v>
      </c>
      <c r="C41" s="129"/>
      <c r="E41" s="167">
        <v>806352</v>
      </c>
      <c r="G41" s="127">
        <v>0</v>
      </c>
      <c r="I41" s="167">
        <v>806352</v>
      </c>
      <c r="K41" s="127">
        <v>0</v>
      </c>
    </row>
    <row r="42" spans="1:11" s="54" customFormat="1" ht="15" customHeight="1">
      <c r="B42" s="49" t="s">
        <v>187</v>
      </c>
      <c r="C42" s="129"/>
      <c r="E42" s="167">
        <v>-16650027</v>
      </c>
      <c r="G42" s="127">
        <v>4124221</v>
      </c>
      <c r="I42" s="167">
        <v>-121602</v>
      </c>
      <c r="K42" s="127">
        <v>36520</v>
      </c>
    </row>
    <row r="43" spans="1:11" s="54" customFormat="1" ht="15" customHeight="1">
      <c r="B43" s="192" t="s">
        <v>188</v>
      </c>
      <c r="C43" s="129"/>
      <c r="E43" s="167">
        <v>4372054</v>
      </c>
      <c r="G43" s="127">
        <v>692083</v>
      </c>
      <c r="I43" s="167">
        <v>-503669</v>
      </c>
      <c r="K43" s="127">
        <v>-895200</v>
      </c>
    </row>
    <row r="44" spans="1:11" s="54" customFormat="1" ht="15" customHeight="1">
      <c r="B44" s="192" t="s">
        <v>189</v>
      </c>
      <c r="C44" s="129"/>
      <c r="E44" s="167">
        <v>-32538134</v>
      </c>
      <c r="G44" s="127">
        <v>16324995</v>
      </c>
      <c r="I44" s="167">
        <v>-68345824</v>
      </c>
      <c r="K44" s="127">
        <v>-30344833</v>
      </c>
    </row>
    <row r="45" spans="1:11" s="54" customFormat="1" ht="15" customHeight="1">
      <c r="B45" s="192" t="s">
        <v>190</v>
      </c>
      <c r="C45" s="129"/>
      <c r="E45" s="170">
        <v>-2975666</v>
      </c>
      <c r="G45" s="171">
        <v>6312790</v>
      </c>
      <c r="I45" s="170">
        <v>-4584959</v>
      </c>
      <c r="K45" s="171">
        <v>1286054</v>
      </c>
    </row>
    <row r="46" spans="1:11" s="54" customFormat="1" ht="6" customHeight="1">
      <c r="B46" s="192"/>
      <c r="C46" s="129"/>
      <c r="E46" s="55"/>
      <c r="G46" s="38"/>
      <c r="I46" s="55"/>
      <c r="K46" s="38"/>
    </row>
    <row r="47" spans="1:11" s="54" customFormat="1" ht="15" customHeight="1">
      <c r="A47" s="54" t="s">
        <v>232</v>
      </c>
      <c r="B47" s="49"/>
      <c r="C47" s="129"/>
      <c r="D47" s="172"/>
      <c r="E47" s="55">
        <f>SUM(E14:F45)</f>
        <v>234717753</v>
      </c>
      <c r="G47" s="38">
        <f>SUM(G14:H45)</f>
        <v>416028174</v>
      </c>
      <c r="I47" s="55">
        <f>SUM(I14:J45)</f>
        <v>107633573</v>
      </c>
      <c r="J47" s="172"/>
      <c r="K47" s="38">
        <f>SUM(K14:K45)</f>
        <v>230168080</v>
      </c>
    </row>
    <row r="48" spans="1:11" s="54" customFormat="1" ht="15" customHeight="1">
      <c r="A48" s="54" t="s">
        <v>207</v>
      </c>
      <c r="B48" s="49"/>
      <c r="C48" s="174">
        <v>16</v>
      </c>
      <c r="D48" s="172"/>
      <c r="E48" s="55">
        <v>-1146736</v>
      </c>
      <c r="G48" s="38">
        <v>-375120</v>
      </c>
      <c r="I48" s="55">
        <v>-700000</v>
      </c>
      <c r="J48" s="172"/>
      <c r="K48" s="38">
        <v>0</v>
      </c>
    </row>
    <row r="49" spans="1:11" s="54" customFormat="1" ht="15" customHeight="1">
      <c r="A49" s="173" t="s">
        <v>208</v>
      </c>
      <c r="B49" s="193"/>
      <c r="C49" s="49"/>
      <c r="E49" s="167">
        <v>-6664367</v>
      </c>
      <c r="G49" s="127">
        <v>-6055554</v>
      </c>
      <c r="I49" s="167">
        <v>-6519522</v>
      </c>
      <c r="K49" s="127">
        <v>-6683164</v>
      </c>
    </row>
    <row r="50" spans="1:11" s="54" customFormat="1" ht="15" customHeight="1">
      <c r="A50" s="173" t="s">
        <v>209</v>
      </c>
      <c r="B50" s="193"/>
      <c r="C50" s="49"/>
      <c r="E50" s="167">
        <v>-117041606</v>
      </c>
      <c r="G50" s="127">
        <v>-111065543</v>
      </c>
      <c r="I50" s="167">
        <v>-73191862</v>
      </c>
      <c r="K50" s="127">
        <v>-89348254</v>
      </c>
    </row>
    <row r="51" spans="1:11" s="54" customFormat="1" ht="15" customHeight="1">
      <c r="A51" s="54" t="s">
        <v>235</v>
      </c>
      <c r="B51" s="193"/>
      <c r="C51" s="174">
        <v>7</v>
      </c>
      <c r="E51" s="170">
        <v>0</v>
      </c>
      <c r="G51" s="171">
        <v>-13910046</v>
      </c>
      <c r="I51" s="170">
        <v>0</v>
      </c>
      <c r="K51" s="171">
        <v>0</v>
      </c>
    </row>
    <row r="52" spans="1:11" s="54" customFormat="1" ht="6" customHeight="1">
      <c r="A52" s="173"/>
      <c r="B52" s="193"/>
      <c r="C52" s="49"/>
      <c r="E52" s="55"/>
      <c r="G52" s="38"/>
      <c r="I52" s="55"/>
      <c r="K52" s="38"/>
    </row>
    <row r="53" spans="1:11" s="54" customFormat="1" ht="15" customHeight="1">
      <c r="A53" s="54" t="s">
        <v>70</v>
      </c>
      <c r="B53" s="49"/>
      <c r="C53" s="129"/>
      <c r="D53" s="168"/>
      <c r="E53" s="31">
        <f>SUM(E47:E51)</f>
        <v>109865044</v>
      </c>
      <c r="F53" s="38"/>
      <c r="G53" s="35">
        <f>SUM(G47:G51)</f>
        <v>284621911</v>
      </c>
      <c r="H53" s="38"/>
      <c r="I53" s="31">
        <f>SUM(I47:I51)</f>
        <v>27222189</v>
      </c>
      <c r="J53" s="38"/>
      <c r="K53" s="35">
        <f>SUM(K47:K51)</f>
        <v>134136662</v>
      </c>
    </row>
    <row r="54" spans="1:11" s="54" customFormat="1" ht="7.5" customHeight="1">
      <c r="B54" s="49"/>
      <c r="C54" s="129"/>
      <c r="D54" s="168"/>
      <c r="E54" s="168"/>
      <c r="F54" s="168"/>
      <c r="G54" s="38"/>
      <c r="H54" s="168"/>
      <c r="I54" s="168"/>
      <c r="J54" s="168"/>
      <c r="K54" s="38"/>
    </row>
    <row r="55" spans="1:11" ht="21.95" customHeight="1">
      <c r="A55" s="103" t="s">
        <v>63</v>
      </c>
      <c r="B55" s="194"/>
      <c r="C55" s="194"/>
      <c r="D55" s="61"/>
      <c r="E55" s="61"/>
      <c r="F55" s="61"/>
      <c r="G55" s="4"/>
      <c r="H55" s="61"/>
      <c r="I55" s="61"/>
      <c r="J55" s="61"/>
      <c r="K55" s="4"/>
    </row>
    <row r="56" spans="1:11" ht="16.5" customHeight="1">
      <c r="A56" s="155" t="str">
        <f>A1</f>
        <v>R&amp;B Food Supply Public Company Limited</v>
      </c>
      <c r="B56" s="195"/>
      <c r="C56" s="195"/>
    </row>
    <row r="57" spans="1:11" ht="16.5" customHeight="1">
      <c r="A57" s="156" t="s">
        <v>210</v>
      </c>
      <c r="B57" s="195"/>
      <c r="C57" s="195"/>
    </row>
    <row r="58" spans="1:11" ht="16.5" customHeight="1">
      <c r="A58" s="157" t="s">
        <v>203</v>
      </c>
      <c r="B58" s="194"/>
      <c r="C58" s="194"/>
      <c r="D58" s="61"/>
      <c r="E58" s="61"/>
      <c r="F58" s="61"/>
      <c r="G58" s="4"/>
      <c r="H58" s="61"/>
      <c r="I58" s="61"/>
      <c r="J58" s="61"/>
      <c r="K58" s="4"/>
    </row>
    <row r="59" spans="1:11" ht="12" customHeight="1">
      <c r="A59" s="156"/>
      <c r="B59" s="195"/>
      <c r="C59" s="195"/>
    </row>
    <row r="60" spans="1:11" ht="12" customHeight="1">
      <c r="A60" s="156"/>
      <c r="B60" s="195"/>
      <c r="C60" s="195"/>
    </row>
    <row r="61" spans="1:11" s="54" customFormat="1" ht="15" customHeight="1">
      <c r="A61" s="158"/>
      <c r="B61" s="129"/>
      <c r="C61" s="129"/>
      <c r="E61" s="215" t="s">
        <v>41</v>
      </c>
      <c r="F61" s="215"/>
      <c r="G61" s="215"/>
      <c r="H61" s="107"/>
      <c r="I61" s="215" t="s">
        <v>59</v>
      </c>
      <c r="J61" s="215"/>
      <c r="K61" s="215"/>
    </row>
    <row r="62" spans="1:11" s="54" customFormat="1" ht="15" customHeight="1">
      <c r="A62" s="116"/>
      <c r="B62" s="129"/>
      <c r="C62" s="129"/>
      <c r="E62" s="214" t="s">
        <v>42</v>
      </c>
      <c r="F62" s="214"/>
      <c r="G62" s="214"/>
      <c r="H62" s="107"/>
      <c r="I62" s="214" t="s">
        <v>42</v>
      </c>
      <c r="J62" s="214"/>
      <c r="K62" s="214"/>
    </row>
    <row r="63" spans="1:11" s="54" customFormat="1" ht="15" customHeight="1">
      <c r="A63" s="116"/>
      <c r="B63" s="129"/>
      <c r="C63" s="129"/>
      <c r="E63" s="107" t="s">
        <v>43</v>
      </c>
      <c r="F63" s="102"/>
      <c r="G63" s="159" t="s">
        <v>43</v>
      </c>
      <c r="H63" s="107"/>
      <c r="I63" s="107" t="s">
        <v>43</v>
      </c>
      <c r="J63" s="102"/>
      <c r="K63" s="159" t="s">
        <v>43</v>
      </c>
    </row>
    <row r="64" spans="1:11" s="54" customFormat="1" ht="15" customHeight="1">
      <c r="A64" s="116"/>
      <c r="B64" s="129"/>
      <c r="C64" s="129"/>
      <c r="E64" s="114" t="s">
        <v>128</v>
      </c>
      <c r="F64" s="107"/>
      <c r="G64" s="154" t="s">
        <v>128</v>
      </c>
      <c r="H64" s="107"/>
      <c r="I64" s="114" t="s">
        <v>128</v>
      </c>
      <c r="J64" s="107"/>
      <c r="K64" s="154" t="s">
        <v>128</v>
      </c>
    </row>
    <row r="65" spans="1:11" s="54" customFormat="1" ht="15" customHeight="1">
      <c r="A65" s="116"/>
      <c r="B65" s="129"/>
      <c r="C65" s="189"/>
      <c r="E65" s="160" t="s">
        <v>196</v>
      </c>
      <c r="F65" s="160"/>
      <c r="G65" s="88" t="s">
        <v>129</v>
      </c>
      <c r="H65" s="102"/>
      <c r="I65" s="160" t="s">
        <v>196</v>
      </c>
      <c r="J65" s="160"/>
      <c r="K65" s="88" t="s">
        <v>129</v>
      </c>
    </row>
    <row r="66" spans="1:11" s="54" customFormat="1" ht="15" customHeight="1">
      <c r="A66" s="116"/>
      <c r="B66" s="129"/>
      <c r="C66" s="91" t="s">
        <v>0</v>
      </c>
      <c r="D66" s="162"/>
      <c r="E66" s="163" t="s">
        <v>1</v>
      </c>
      <c r="F66" s="160"/>
      <c r="G66" s="92" t="s">
        <v>1</v>
      </c>
      <c r="H66" s="162"/>
      <c r="I66" s="163" t="s">
        <v>1</v>
      </c>
      <c r="J66" s="160"/>
      <c r="K66" s="92" t="s">
        <v>1</v>
      </c>
    </row>
    <row r="67" spans="1:11" s="54" customFormat="1" ht="6" customHeight="1">
      <c r="A67" s="116"/>
      <c r="B67" s="129"/>
      <c r="C67" s="90"/>
      <c r="D67" s="162"/>
      <c r="E67" s="164"/>
      <c r="G67" s="49"/>
      <c r="I67" s="164"/>
      <c r="J67" s="160"/>
      <c r="K67" s="49"/>
    </row>
    <row r="68" spans="1:11" s="54" customFormat="1" ht="15" customHeight="1">
      <c r="A68" s="102" t="s">
        <v>37</v>
      </c>
      <c r="B68" s="189"/>
      <c r="C68" s="189"/>
      <c r="E68" s="164"/>
      <c r="G68" s="49"/>
      <c r="I68" s="164"/>
      <c r="K68" s="49"/>
    </row>
    <row r="69" spans="1:11" s="54" customFormat="1" ht="15" customHeight="1">
      <c r="A69" s="54" t="s">
        <v>139</v>
      </c>
      <c r="B69" s="49"/>
      <c r="C69" s="50"/>
      <c r="E69" s="167">
        <v>-295824869</v>
      </c>
      <c r="G69" s="127">
        <v>-181444703</v>
      </c>
      <c r="I69" s="167">
        <v>-198828799</v>
      </c>
      <c r="K69" s="127">
        <v>-113573651</v>
      </c>
    </row>
    <row r="70" spans="1:11" s="54" customFormat="1" ht="15" customHeight="1">
      <c r="A70" s="54" t="s">
        <v>140</v>
      </c>
      <c r="B70" s="49"/>
      <c r="C70" s="50"/>
      <c r="E70" s="167">
        <v>42382</v>
      </c>
      <c r="G70" s="127">
        <v>102804</v>
      </c>
      <c r="I70" s="167">
        <v>1004793</v>
      </c>
      <c r="K70" s="127">
        <v>292554</v>
      </c>
    </row>
    <row r="71" spans="1:11" s="54" customFormat="1" ht="15" customHeight="1">
      <c r="A71" s="54" t="s">
        <v>141</v>
      </c>
      <c r="B71" s="49"/>
      <c r="C71" s="50"/>
      <c r="E71" s="167">
        <v>0</v>
      </c>
      <c r="G71" s="127">
        <v>-420000</v>
      </c>
      <c r="I71" s="167">
        <v>0</v>
      </c>
      <c r="K71" s="127">
        <v>0</v>
      </c>
    </row>
    <row r="72" spans="1:11" s="54" customFormat="1" ht="15" customHeight="1">
      <c r="A72" s="54" t="s">
        <v>142</v>
      </c>
      <c r="B72" s="49"/>
      <c r="C72" s="50">
        <v>13</v>
      </c>
      <c r="E72" s="167">
        <v>-799905</v>
      </c>
      <c r="G72" s="127">
        <v>-4012292</v>
      </c>
      <c r="I72" s="167">
        <v>-606400</v>
      </c>
      <c r="K72" s="127">
        <v>-2175730</v>
      </c>
    </row>
    <row r="73" spans="1:11" s="49" customFormat="1" ht="15" customHeight="1">
      <c r="A73" s="49" t="s">
        <v>143</v>
      </c>
      <c r="C73" s="174"/>
      <c r="E73" s="167">
        <v>0</v>
      </c>
      <c r="G73" s="127">
        <v>0</v>
      </c>
      <c r="I73" s="167">
        <v>0</v>
      </c>
      <c r="K73" s="127">
        <v>-2987000</v>
      </c>
    </row>
    <row r="74" spans="1:11" s="54" customFormat="1" ht="15" customHeight="1">
      <c r="A74" s="54" t="s">
        <v>127</v>
      </c>
      <c r="B74" s="49"/>
      <c r="C74" s="174"/>
      <c r="E74" s="167">
        <v>0</v>
      </c>
      <c r="G74" s="127">
        <v>0</v>
      </c>
      <c r="I74" s="167">
        <v>0</v>
      </c>
      <c r="K74" s="127">
        <v>-31968000</v>
      </c>
    </row>
    <row r="75" spans="1:11" s="49" customFormat="1" ht="15" customHeight="1">
      <c r="A75" s="49" t="s">
        <v>184</v>
      </c>
      <c r="C75" s="174">
        <v>20</v>
      </c>
      <c r="E75" s="167">
        <v>0</v>
      </c>
      <c r="G75" s="127">
        <v>0</v>
      </c>
      <c r="I75" s="167">
        <v>6649390</v>
      </c>
      <c r="K75" s="127">
        <v>2987000</v>
      </c>
    </row>
    <row r="76" spans="1:11" s="54" customFormat="1" ht="15" customHeight="1">
      <c r="A76" s="54" t="s">
        <v>144</v>
      </c>
      <c r="B76" s="175"/>
      <c r="C76" s="174">
        <v>20</v>
      </c>
      <c r="E76" s="176">
        <v>0</v>
      </c>
      <c r="G76" s="177">
        <v>0</v>
      </c>
      <c r="I76" s="167">
        <v>49548599</v>
      </c>
      <c r="K76" s="127">
        <v>293789579</v>
      </c>
    </row>
    <row r="77" spans="1:11" s="54" customFormat="1" ht="15" customHeight="1">
      <c r="A77" s="49" t="s">
        <v>145</v>
      </c>
      <c r="B77" s="175"/>
      <c r="C77" s="174"/>
      <c r="D77" s="49"/>
      <c r="E77" s="176"/>
      <c r="F77" s="49"/>
      <c r="G77" s="177"/>
      <c r="H77" s="49"/>
      <c r="I77" s="167"/>
      <c r="K77" s="127"/>
    </row>
    <row r="78" spans="1:11" s="54" customFormat="1" ht="15" customHeight="1">
      <c r="A78" s="49"/>
      <c r="B78" s="49" t="s">
        <v>146</v>
      </c>
      <c r="C78" s="174"/>
      <c r="D78" s="49"/>
      <c r="E78" s="167">
        <v>400000000</v>
      </c>
      <c r="F78" s="49"/>
      <c r="G78" s="127">
        <v>400000000</v>
      </c>
      <c r="H78" s="49"/>
      <c r="I78" s="167">
        <v>400000000</v>
      </c>
      <c r="K78" s="127">
        <v>400000000</v>
      </c>
    </row>
    <row r="79" spans="1:11" s="54" customFormat="1" ht="15" customHeight="1">
      <c r="A79" s="49" t="s">
        <v>225</v>
      </c>
      <c r="B79" s="49"/>
      <c r="C79" s="50"/>
      <c r="D79" s="49"/>
      <c r="E79" s="167"/>
      <c r="F79" s="49"/>
      <c r="G79" s="127"/>
      <c r="H79" s="49"/>
      <c r="I79" s="167"/>
      <c r="K79" s="127"/>
    </row>
    <row r="80" spans="1:11" s="54" customFormat="1" ht="15" customHeight="1">
      <c r="A80" s="49"/>
      <c r="B80" s="49" t="s">
        <v>146</v>
      </c>
      <c r="C80" s="50"/>
      <c r="D80" s="49"/>
      <c r="E80" s="167">
        <v>-305</v>
      </c>
      <c r="F80" s="49"/>
      <c r="G80" s="127">
        <v>-400000000</v>
      </c>
      <c r="H80" s="49"/>
      <c r="I80" s="167">
        <v>0</v>
      </c>
      <c r="K80" s="127">
        <v>-400000000</v>
      </c>
    </row>
    <row r="81" spans="1:11" s="54" customFormat="1" ht="15" customHeight="1">
      <c r="A81" s="49" t="s">
        <v>77</v>
      </c>
      <c r="B81" s="49"/>
      <c r="C81" s="50"/>
      <c r="D81" s="49"/>
      <c r="E81" s="167">
        <v>-5000</v>
      </c>
      <c r="F81" s="49"/>
      <c r="G81" s="127">
        <v>0</v>
      </c>
      <c r="H81" s="49"/>
      <c r="I81" s="167">
        <v>-5000</v>
      </c>
      <c r="K81" s="127">
        <v>0</v>
      </c>
    </row>
    <row r="82" spans="1:11" s="54" customFormat="1" ht="15" customHeight="1">
      <c r="A82" s="54" t="s">
        <v>147</v>
      </c>
      <c r="B82" s="49"/>
      <c r="C82" s="50">
        <v>11</v>
      </c>
      <c r="E82" s="167">
        <v>0</v>
      </c>
      <c r="G82" s="127">
        <v>0</v>
      </c>
      <c r="I82" s="167">
        <v>-96994326</v>
      </c>
      <c r="K82" s="127">
        <v>-108629930</v>
      </c>
    </row>
    <row r="83" spans="1:11" s="54" customFormat="1" ht="15" customHeight="1">
      <c r="A83" s="54" t="s">
        <v>215</v>
      </c>
      <c r="B83" s="49"/>
      <c r="C83" s="50">
        <v>11</v>
      </c>
      <c r="E83" s="167">
        <v>-18217200</v>
      </c>
      <c r="G83" s="127">
        <v>0</v>
      </c>
      <c r="I83" s="167">
        <v>-18217200</v>
      </c>
      <c r="K83" s="127">
        <v>0</v>
      </c>
    </row>
    <row r="84" spans="1:11" s="54" customFormat="1" ht="15" customHeight="1">
      <c r="A84" s="54" t="s">
        <v>124</v>
      </c>
      <c r="B84" s="49"/>
      <c r="C84" s="50"/>
      <c r="E84" s="167">
        <v>-392700</v>
      </c>
      <c r="G84" s="127">
        <v>-392700</v>
      </c>
      <c r="I84" s="167">
        <v>-207900</v>
      </c>
      <c r="K84" s="127">
        <v>-207900</v>
      </c>
    </row>
    <row r="85" spans="1:11" s="54" customFormat="1" ht="15" customHeight="1">
      <c r="A85" s="54" t="s">
        <v>148</v>
      </c>
      <c r="B85" s="49"/>
      <c r="C85" s="50"/>
      <c r="E85" s="167">
        <v>0</v>
      </c>
      <c r="G85" s="127">
        <v>0</v>
      </c>
      <c r="I85" s="167">
        <v>7465900</v>
      </c>
      <c r="K85" s="127">
        <v>6804685</v>
      </c>
    </row>
    <row r="86" spans="1:11" s="54" customFormat="1" ht="15" customHeight="1">
      <c r="A86" s="54" t="s">
        <v>38</v>
      </c>
      <c r="B86" s="49"/>
      <c r="C86" s="50"/>
      <c r="E86" s="167">
        <v>980773</v>
      </c>
      <c r="G86" s="127">
        <v>3752089</v>
      </c>
      <c r="I86" s="167">
        <v>6839192</v>
      </c>
      <c r="K86" s="127">
        <v>11389280</v>
      </c>
    </row>
    <row r="87" spans="1:11" s="54" customFormat="1" ht="15" customHeight="1">
      <c r="A87" s="54" t="s">
        <v>216</v>
      </c>
      <c r="B87" s="49"/>
      <c r="C87" s="50">
        <v>20</v>
      </c>
      <c r="E87" s="167">
        <v>0</v>
      </c>
      <c r="G87" s="127">
        <v>0</v>
      </c>
      <c r="I87" s="167">
        <v>78274386</v>
      </c>
      <c r="K87" s="127">
        <v>0</v>
      </c>
    </row>
    <row r="88" spans="1:11" s="54" customFormat="1" ht="15" customHeight="1">
      <c r="A88" s="54" t="s">
        <v>222</v>
      </c>
      <c r="B88" s="49"/>
      <c r="C88" s="174">
        <v>7</v>
      </c>
      <c r="E88" s="167">
        <v>0</v>
      </c>
      <c r="G88" s="127">
        <v>260446570</v>
      </c>
      <c r="I88" s="167">
        <v>0</v>
      </c>
      <c r="K88" s="127">
        <v>0</v>
      </c>
    </row>
    <row r="89" spans="1:11" s="54" customFormat="1" ht="6" customHeight="1">
      <c r="A89" s="116"/>
      <c r="B89" s="129"/>
      <c r="C89" s="129"/>
      <c r="E89" s="178"/>
      <c r="G89" s="179"/>
      <c r="I89" s="178"/>
      <c r="K89" s="179"/>
    </row>
    <row r="90" spans="1:11" s="54" customFormat="1" ht="15" customHeight="1">
      <c r="A90" s="169" t="s">
        <v>226</v>
      </c>
      <c r="B90" s="191"/>
      <c r="C90" s="191"/>
      <c r="E90" s="31">
        <f>SUM(E69:E88)</f>
        <v>85783176</v>
      </c>
      <c r="G90" s="35">
        <f>SUM(G69:G88)</f>
        <v>78031768</v>
      </c>
      <c r="I90" s="31">
        <f>SUM(I69:I88)</f>
        <v>234922635</v>
      </c>
      <c r="K90" s="35">
        <f>SUM(K69:K88)</f>
        <v>55720887</v>
      </c>
    </row>
    <row r="91" spans="1:11" s="54" customFormat="1" ht="15" customHeight="1">
      <c r="A91" s="116"/>
      <c r="B91" s="129"/>
      <c r="C91" s="129"/>
      <c r="E91" s="55"/>
      <c r="G91" s="38"/>
      <c r="I91" s="55"/>
      <c r="K91" s="38"/>
    </row>
    <row r="92" spans="1:11" s="54" customFormat="1" ht="15" customHeight="1">
      <c r="A92" s="102" t="s">
        <v>39</v>
      </c>
      <c r="B92" s="190"/>
      <c r="C92" s="174"/>
      <c r="E92" s="55"/>
      <c r="G92" s="38"/>
      <c r="I92" s="55"/>
      <c r="K92" s="38"/>
    </row>
    <row r="93" spans="1:11" s="54" customFormat="1" ht="15" customHeight="1">
      <c r="A93" s="54" t="s">
        <v>100</v>
      </c>
      <c r="B93" s="190"/>
      <c r="C93" s="174"/>
      <c r="E93" s="55">
        <v>50000000</v>
      </c>
      <c r="G93" s="38">
        <v>70000000</v>
      </c>
      <c r="I93" s="55">
        <v>50000000</v>
      </c>
      <c r="K93" s="38">
        <v>70000000</v>
      </c>
    </row>
    <row r="94" spans="1:11" s="54" customFormat="1" ht="15" customHeight="1">
      <c r="A94" s="54" t="s">
        <v>149</v>
      </c>
      <c r="B94" s="190"/>
      <c r="C94" s="174"/>
      <c r="E94" s="55">
        <v>0</v>
      </c>
      <c r="G94" s="38">
        <v>-70000000</v>
      </c>
      <c r="I94" s="55">
        <v>0</v>
      </c>
      <c r="K94" s="38">
        <v>-70000000</v>
      </c>
    </row>
    <row r="95" spans="1:11" s="54" customFormat="1" ht="15" customHeight="1">
      <c r="A95" s="49" t="s">
        <v>150</v>
      </c>
      <c r="B95" s="129"/>
      <c r="C95" s="174"/>
      <c r="D95" s="49"/>
      <c r="E95" s="167">
        <v>-8460575</v>
      </c>
      <c r="F95" s="49"/>
      <c r="G95" s="127">
        <v>-5446214</v>
      </c>
      <c r="H95" s="49"/>
      <c r="I95" s="167">
        <v>-1471471</v>
      </c>
      <c r="J95" s="49"/>
      <c r="K95" s="127">
        <v>-298539</v>
      </c>
    </row>
    <row r="96" spans="1:11" s="54" customFormat="1" ht="15" customHeight="1">
      <c r="A96" s="54" t="s">
        <v>151</v>
      </c>
      <c r="B96" s="129"/>
      <c r="C96" s="174">
        <v>18</v>
      </c>
      <c r="E96" s="167">
        <v>-301225614</v>
      </c>
      <c r="G96" s="127">
        <v>-300000000</v>
      </c>
      <c r="I96" s="167">
        <v>-300000000</v>
      </c>
      <c r="K96" s="127">
        <v>-300000000</v>
      </c>
    </row>
    <row r="97" spans="1:11" s="54" customFormat="1" ht="15" customHeight="1">
      <c r="A97" s="54" t="s">
        <v>152</v>
      </c>
      <c r="B97" s="129"/>
      <c r="C97" s="174"/>
      <c r="E97" s="167"/>
      <c r="G97" s="127"/>
      <c r="I97" s="167"/>
      <c r="K97" s="127"/>
    </row>
    <row r="98" spans="1:11" s="54" customFormat="1" ht="15" customHeight="1">
      <c r="B98" s="129" t="s">
        <v>153</v>
      </c>
      <c r="C98" s="202">
        <v>11.2</v>
      </c>
      <c r="E98" s="167">
        <v>4900000</v>
      </c>
      <c r="G98" s="127">
        <v>11305800</v>
      </c>
      <c r="I98" s="167">
        <v>0</v>
      </c>
      <c r="K98" s="127">
        <v>0</v>
      </c>
    </row>
    <row r="99" spans="1:11" s="54" customFormat="1" ht="15" customHeight="1">
      <c r="A99" s="54" t="s">
        <v>222</v>
      </c>
      <c r="B99" s="129"/>
      <c r="C99" s="174">
        <v>7</v>
      </c>
      <c r="E99" s="170">
        <v>0</v>
      </c>
      <c r="G99" s="171">
        <v>692280</v>
      </c>
      <c r="I99" s="170">
        <v>0</v>
      </c>
      <c r="K99" s="171">
        <v>0</v>
      </c>
    </row>
    <row r="100" spans="1:11" s="54" customFormat="1" ht="6" customHeight="1">
      <c r="A100" s="116"/>
      <c r="B100" s="129"/>
      <c r="C100" s="174"/>
      <c r="E100" s="55"/>
      <c r="G100" s="38"/>
      <c r="I100" s="55"/>
      <c r="K100" s="38"/>
    </row>
    <row r="101" spans="1:11" s="54" customFormat="1" ht="15" customHeight="1">
      <c r="A101" s="169" t="s">
        <v>123</v>
      </c>
      <c r="B101" s="191"/>
      <c r="C101" s="129"/>
      <c r="E101" s="31">
        <f>SUM(E93:E100)</f>
        <v>-254786189</v>
      </c>
      <c r="G101" s="35">
        <f>SUM(G93:G100)</f>
        <v>-293448134</v>
      </c>
      <c r="I101" s="31">
        <f>SUM(I93:I100)</f>
        <v>-251471471</v>
      </c>
      <c r="K101" s="35">
        <f>SUM(K93:K100)</f>
        <v>-300298539</v>
      </c>
    </row>
    <row r="102" spans="1:11" s="54" customFormat="1" ht="15" customHeight="1">
      <c r="A102" s="116"/>
      <c r="B102" s="129"/>
      <c r="C102" s="129"/>
      <c r="E102" s="55"/>
      <c r="G102" s="38"/>
      <c r="I102" s="55"/>
      <c r="K102" s="38"/>
    </row>
    <row r="103" spans="1:11" s="54" customFormat="1" ht="15" customHeight="1">
      <c r="A103" s="180" t="s">
        <v>154</v>
      </c>
      <c r="B103" s="196"/>
      <c r="C103" s="197"/>
      <c r="E103" s="55">
        <f>SUM(E101,E90,E53)</f>
        <v>-59137969</v>
      </c>
      <c r="G103" s="38">
        <f>SUM(G101,G90,G53)</f>
        <v>69205545</v>
      </c>
      <c r="I103" s="55">
        <f>SUM(I101,I90,I53)</f>
        <v>10673353</v>
      </c>
      <c r="K103" s="38">
        <f>SUM(K101,K90,K53)</f>
        <v>-110440990</v>
      </c>
    </row>
    <row r="104" spans="1:11" s="54" customFormat="1" ht="15" customHeight="1">
      <c r="A104" s="54" t="s">
        <v>66</v>
      </c>
      <c r="B104" s="197"/>
      <c r="C104" s="198"/>
      <c r="E104" s="55">
        <v>774464411</v>
      </c>
      <c r="G104" s="38">
        <v>613654534</v>
      </c>
      <c r="I104" s="55">
        <v>357869139</v>
      </c>
      <c r="K104" s="38">
        <v>415523283</v>
      </c>
    </row>
    <row r="105" spans="1:11" s="54" customFormat="1" ht="15" customHeight="1">
      <c r="A105" s="54" t="s">
        <v>155</v>
      </c>
      <c r="B105" s="197"/>
      <c r="C105" s="198"/>
      <c r="E105" s="31">
        <v>8808645</v>
      </c>
      <c r="G105" s="35">
        <v>3964081</v>
      </c>
      <c r="I105" s="31">
        <v>6539900</v>
      </c>
      <c r="K105" s="35">
        <v>2976391</v>
      </c>
    </row>
    <row r="106" spans="1:11" s="54" customFormat="1" ht="6" customHeight="1">
      <c r="A106" s="116"/>
      <c r="B106" s="129"/>
      <c r="C106" s="129"/>
      <c r="E106" s="178"/>
      <c r="G106" s="179"/>
      <c r="I106" s="178"/>
      <c r="K106" s="179"/>
    </row>
    <row r="107" spans="1:11" s="54" customFormat="1" ht="15" customHeight="1" thickBot="1">
      <c r="A107" s="180" t="s">
        <v>67</v>
      </c>
      <c r="B107" s="197"/>
      <c r="C107" s="197"/>
      <c r="E107" s="181">
        <f>SUM(E103:E105)</f>
        <v>724135087</v>
      </c>
      <c r="G107" s="182">
        <f>SUM(G103:G105)</f>
        <v>686824160</v>
      </c>
      <c r="I107" s="181">
        <f>SUM(I103:I105)</f>
        <v>375082392</v>
      </c>
      <c r="K107" s="182">
        <f>SUM(K103:K105)</f>
        <v>308058684</v>
      </c>
    </row>
    <row r="108" spans="1:11" s="54" customFormat="1" ht="14.25" customHeight="1" thickTop="1">
      <c r="A108" s="158"/>
      <c r="B108" s="49"/>
      <c r="C108" s="49"/>
      <c r="E108" s="168"/>
      <c r="F108" s="183"/>
      <c r="G108" s="38"/>
      <c r="H108" s="183"/>
      <c r="I108" s="168"/>
      <c r="K108" s="38"/>
    </row>
    <row r="109" spans="1:11" s="54" customFormat="1" ht="6" customHeight="1">
      <c r="A109" s="158"/>
      <c r="B109" s="49"/>
      <c r="C109" s="49"/>
      <c r="E109" s="168"/>
      <c r="F109" s="183"/>
      <c r="G109" s="38"/>
      <c r="H109" s="183"/>
      <c r="I109" s="168"/>
      <c r="K109" s="38"/>
    </row>
    <row r="110" spans="1:11" ht="21.95" customHeight="1">
      <c r="A110" s="103" t="s">
        <v>63</v>
      </c>
      <c r="B110" s="194"/>
      <c r="C110" s="194"/>
      <c r="D110" s="61"/>
      <c r="E110" s="63"/>
      <c r="F110" s="61"/>
      <c r="G110" s="5"/>
      <c r="H110" s="61"/>
      <c r="I110" s="61"/>
      <c r="J110" s="61"/>
      <c r="K110" s="4"/>
    </row>
    <row r="111" spans="1:11" ht="16.5" customHeight="1">
      <c r="A111" s="155" t="str">
        <f>A1</f>
        <v>R&amp;B Food Supply Public Company Limited</v>
      </c>
      <c r="B111" s="195"/>
      <c r="C111" s="195"/>
      <c r="E111" s="59"/>
      <c r="G111" s="1"/>
    </row>
    <row r="112" spans="1:11" ht="16.5" customHeight="1">
      <c r="A112" s="156" t="s">
        <v>210</v>
      </c>
      <c r="B112" s="195"/>
      <c r="C112" s="195"/>
    </row>
    <row r="113" spans="1:11" ht="16.5" customHeight="1">
      <c r="A113" s="157" t="s">
        <v>203</v>
      </c>
      <c r="B113" s="194"/>
      <c r="C113" s="194"/>
      <c r="D113" s="61"/>
      <c r="E113" s="61"/>
      <c r="F113" s="61"/>
      <c r="G113" s="4"/>
      <c r="H113" s="61"/>
      <c r="I113" s="61"/>
      <c r="J113" s="61"/>
      <c r="K113" s="4"/>
    </row>
    <row r="114" spans="1:11" ht="15" customHeight="1">
      <c r="A114" s="156"/>
      <c r="B114" s="195"/>
      <c r="C114" s="195"/>
    </row>
    <row r="115" spans="1:11" ht="15" customHeight="1">
      <c r="A115" s="156"/>
      <c r="B115" s="195"/>
      <c r="C115" s="195"/>
    </row>
    <row r="116" spans="1:11" s="54" customFormat="1" ht="15" customHeight="1">
      <c r="A116" s="158"/>
      <c r="B116" s="129"/>
      <c r="C116" s="129"/>
      <c r="E116" s="215" t="s">
        <v>41</v>
      </c>
      <c r="F116" s="215"/>
      <c r="G116" s="215"/>
      <c r="H116" s="107"/>
      <c r="I116" s="215" t="s">
        <v>59</v>
      </c>
      <c r="J116" s="215"/>
      <c r="K116" s="215"/>
    </row>
    <row r="117" spans="1:11" s="54" customFormat="1" ht="15" customHeight="1">
      <c r="A117" s="116"/>
      <c r="B117" s="129"/>
      <c r="C117" s="129"/>
      <c r="E117" s="214" t="s">
        <v>42</v>
      </c>
      <c r="F117" s="214"/>
      <c r="G117" s="214"/>
      <c r="H117" s="107"/>
      <c r="I117" s="214" t="s">
        <v>42</v>
      </c>
      <c r="J117" s="214"/>
      <c r="K117" s="214"/>
    </row>
    <row r="118" spans="1:11" s="54" customFormat="1" ht="15" customHeight="1">
      <c r="A118" s="116"/>
      <c r="B118" s="129"/>
      <c r="C118" s="129"/>
      <c r="E118" s="107" t="s">
        <v>43</v>
      </c>
      <c r="F118" s="102"/>
      <c r="G118" s="159" t="s">
        <v>43</v>
      </c>
      <c r="H118" s="107"/>
      <c r="I118" s="107" t="s">
        <v>43</v>
      </c>
      <c r="J118" s="102"/>
      <c r="K118" s="159" t="s">
        <v>43</v>
      </c>
    </row>
    <row r="119" spans="1:11" s="54" customFormat="1" ht="15" customHeight="1">
      <c r="A119" s="116"/>
      <c r="B119" s="129"/>
      <c r="C119" s="129"/>
      <c r="E119" s="114" t="s">
        <v>128</v>
      </c>
      <c r="F119" s="107"/>
      <c r="G119" s="154" t="s">
        <v>128</v>
      </c>
      <c r="H119" s="107"/>
      <c r="I119" s="114" t="s">
        <v>128</v>
      </c>
      <c r="J119" s="107"/>
      <c r="K119" s="154" t="s">
        <v>128</v>
      </c>
    </row>
    <row r="120" spans="1:11" s="54" customFormat="1" ht="15" customHeight="1">
      <c r="A120" s="116"/>
      <c r="B120" s="129"/>
      <c r="C120" s="189"/>
      <c r="E120" s="160" t="s">
        <v>196</v>
      </c>
      <c r="F120" s="160"/>
      <c r="G120" s="88" t="s">
        <v>129</v>
      </c>
      <c r="H120" s="102"/>
      <c r="I120" s="160" t="s">
        <v>196</v>
      </c>
      <c r="J120" s="160"/>
      <c r="K120" s="88" t="s">
        <v>129</v>
      </c>
    </row>
    <row r="121" spans="1:11" s="54" customFormat="1" ht="15" customHeight="1">
      <c r="A121" s="116"/>
      <c r="B121" s="129"/>
      <c r="C121" s="91" t="s">
        <v>119</v>
      </c>
      <c r="D121" s="162"/>
      <c r="E121" s="163" t="s">
        <v>1</v>
      </c>
      <c r="F121" s="160"/>
      <c r="G121" s="92" t="s">
        <v>1</v>
      </c>
      <c r="H121" s="162"/>
      <c r="I121" s="163" t="s">
        <v>1</v>
      </c>
      <c r="J121" s="160"/>
      <c r="K121" s="92" t="s">
        <v>1</v>
      </c>
    </row>
    <row r="122" spans="1:11" s="54" customFormat="1" ht="15" customHeight="1">
      <c r="A122" s="116"/>
      <c r="B122" s="129"/>
      <c r="C122" s="90"/>
      <c r="D122" s="162"/>
      <c r="E122" s="55"/>
      <c r="F122" s="183"/>
      <c r="G122" s="38"/>
      <c r="H122" s="183"/>
      <c r="I122" s="55"/>
      <c r="K122" s="38"/>
    </row>
    <row r="123" spans="1:11" s="54" customFormat="1" ht="15" customHeight="1">
      <c r="A123" s="158" t="s">
        <v>156</v>
      </c>
      <c r="B123" s="49"/>
      <c r="C123" s="49"/>
      <c r="E123" s="55"/>
      <c r="F123" s="183"/>
      <c r="G123" s="38"/>
      <c r="H123" s="183"/>
      <c r="I123" s="55"/>
      <c r="K123" s="38"/>
    </row>
    <row r="124" spans="1:11" s="54" customFormat="1" ht="15" customHeight="1">
      <c r="A124" s="158"/>
      <c r="B124" s="49"/>
      <c r="C124" s="49"/>
      <c r="E124" s="55"/>
      <c r="F124" s="183"/>
      <c r="G124" s="38"/>
      <c r="H124" s="183"/>
      <c r="I124" s="55"/>
      <c r="K124" s="38"/>
    </row>
    <row r="125" spans="1:11" s="54" customFormat="1" ht="15" customHeight="1">
      <c r="A125" s="116" t="s">
        <v>236</v>
      </c>
      <c r="B125" s="49"/>
      <c r="C125" s="198"/>
      <c r="E125" s="55"/>
      <c r="F125" s="183"/>
      <c r="G125" s="38"/>
      <c r="H125" s="183"/>
      <c r="I125" s="55"/>
      <c r="J125" s="49"/>
      <c r="K125" s="38"/>
    </row>
    <row r="126" spans="1:11" s="54" customFormat="1" ht="15" customHeight="1">
      <c r="A126" s="116"/>
      <c r="B126" s="49" t="s">
        <v>157</v>
      </c>
      <c r="C126" s="198"/>
      <c r="E126" s="55">
        <v>13231276</v>
      </c>
      <c r="F126" s="183"/>
      <c r="G126" s="38">
        <v>17453384</v>
      </c>
      <c r="H126" s="183"/>
      <c r="I126" s="55">
        <v>12483436</v>
      </c>
      <c r="J126" s="49"/>
      <c r="K126" s="38">
        <v>17100492</v>
      </c>
    </row>
    <row r="127" spans="1:11" s="54" customFormat="1" ht="15" customHeight="1">
      <c r="A127" s="129" t="s">
        <v>158</v>
      </c>
      <c r="B127" s="49"/>
      <c r="C127" s="198">
        <v>14</v>
      </c>
      <c r="E127" s="55">
        <v>-2720131</v>
      </c>
      <c r="F127" s="183"/>
      <c r="G127" s="38">
        <v>-126460458</v>
      </c>
      <c r="H127" s="183"/>
      <c r="I127" s="55">
        <v>0</v>
      </c>
      <c r="J127" s="49"/>
      <c r="K127" s="38">
        <v>0</v>
      </c>
    </row>
    <row r="128" spans="1:11" s="54" customFormat="1" ht="15" customHeight="1">
      <c r="A128" s="116" t="s">
        <v>159</v>
      </c>
      <c r="B128" s="49"/>
      <c r="C128" s="49"/>
      <c r="E128" s="55">
        <v>0</v>
      </c>
      <c r="F128" s="183"/>
      <c r="G128" s="38">
        <v>0</v>
      </c>
      <c r="H128" s="183"/>
      <c r="I128" s="55">
        <v>172576</v>
      </c>
      <c r="J128" s="49"/>
      <c r="K128" s="38">
        <v>833787</v>
      </c>
    </row>
    <row r="129" spans="1:11" s="54" customFormat="1" ht="15" customHeight="1">
      <c r="A129" s="116" t="s">
        <v>160</v>
      </c>
      <c r="B129" s="49"/>
      <c r="C129" s="198">
        <v>14</v>
      </c>
      <c r="E129" s="55">
        <v>13697315</v>
      </c>
      <c r="G129" s="38">
        <v>4682274</v>
      </c>
      <c r="H129" s="10"/>
      <c r="I129" s="55">
        <v>6299290</v>
      </c>
      <c r="J129" s="24"/>
      <c r="K129" s="38">
        <v>2540170</v>
      </c>
    </row>
    <row r="130" spans="1:11" s="54" customFormat="1" ht="16.5" customHeight="1">
      <c r="A130" s="116" t="s">
        <v>230</v>
      </c>
      <c r="B130" s="49"/>
      <c r="C130" s="49"/>
      <c r="E130" s="55">
        <v>23100</v>
      </c>
      <c r="F130" s="183"/>
      <c r="G130" s="38">
        <v>23100</v>
      </c>
      <c r="H130" s="183"/>
      <c r="I130" s="55">
        <v>0</v>
      </c>
      <c r="J130" s="49"/>
      <c r="K130" s="38">
        <v>0</v>
      </c>
    </row>
    <row r="131" spans="1:11" s="54" customFormat="1" ht="16.5" customHeight="1">
      <c r="A131" s="116"/>
      <c r="B131" s="49"/>
      <c r="C131" s="49"/>
      <c r="G131" s="49"/>
      <c r="I131" s="49"/>
      <c r="J131" s="49"/>
      <c r="K131" s="49"/>
    </row>
    <row r="132" spans="1:11" s="54" customFormat="1" ht="16.5" customHeight="1">
      <c r="A132" s="116"/>
      <c r="B132" s="49"/>
      <c r="C132" s="49"/>
      <c r="G132" s="49"/>
      <c r="K132" s="49"/>
    </row>
    <row r="133" spans="1:11" s="54" customFormat="1" ht="16.5" customHeight="1">
      <c r="A133" s="116"/>
      <c r="B133" s="49"/>
      <c r="C133" s="49"/>
      <c r="G133" s="49"/>
      <c r="K133" s="49"/>
    </row>
    <row r="134" spans="1:11" s="54" customFormat="1" ht="16.5" customHeight="1">
      <c r="A134" s="116"/>
      <c r="B134" s="49"/>
      <c r="C134" s="49"/>
      <c r="G134" s="49"/>
      <c r="K134" s="49"/>
    </row>
    <row r="135" spans="1:11" s="54" customFormat="1" ht="16.5" customHeight="1">
      <c r="A135" s="116"/>
      <c r="B135" s="49"/>
      <c r="C135" s="49"/>
      <c r="G135" s="49"/>
      <c r="K135" s="49"/>
    </row>
    <row r="136" spans="1:11" s="54" customFormat="1" ht="16.5" customHeight="1">
      <c r="A136" s="116"/>
      <c r="B136" s="49"/>
      <c r="C136" s="49"/>
      <c r="G136" s="49"/>
      <c r="K136" s="49"/>
    </row>
    <row r="137" spans="1:11" s="54" customFormat="1" ht="16.5" customHeight="1">
      <c r="A137" s="116"/>
      <c r="B137" s="49"/>
      <c r="C137" s="49"/>
      <c r="G137" s="49"/>
      <c r="K137" s="49"/>
    </row>
    <row r="138" spans="1:11" s="54" customFormat="1" ht="16.5" customHeight="1">
      <c r="A138" s="116"/>
      <c r="B138" s="49"/>
      <c r="C138" s="49"/>
      <c r="G138" s="49"/>
      <c r="K138" s="49"/>
    </row>
    <row r="139" spans="1:11" s="54" customFormat="1" ht="16.5" customHeight="1">
      <c r="A139" s="116"/>
      <c r="B139" s="49"/>
      <c r="C139" s="49"/>
      <c r="G139" s="49"/>
      <c r="K139" s="49"/>
    </row>
    <row r="140" spans="1:11" s="54" customFormat="1" ht="16.5" customHeight="1">
      <c r="A140" s="116"/>
      <c r="B140" s="49"/>
      <c r="C140" s="49"/>
      <c r="G140" s="49"/>
      <c r="K140" s="49"/>
    </row>
    <row r="141" spans="1:11" s="54" customFormat="1" ht="16.5" customHeight="1">
      <c r="A141" s="116"/>
      <c r="B141" s="49"/>
      <c r="C141" s="49"/>
      <c r="G141" s="49"/>
      <c r="K141" s="49"/>
    </row>
    <row r="142" spans="1:11" s="54" customFormat="1" ht="16.5" customHeight="1">
      <c r="A142" s="116"/>
      <c r="B142" s="49"/>
      <c r="C142" s="49"/>
      <c r="G142" s="49"/>
      <c r="K142" s="49"/>
    </row>
    <row r="143" spans="1:11" s="54" customFormat="1" ht="16.5" customHeight="1">
      <c r="A143" s="116"/>
      <c r="B143" s="49"/>
      <c r="C143" s="49"/>
      <c r="G143" s="49"/>
      <c r="K143" s="49"/>
    </row>
    <row r="144" spans="1:11" s="54" customFormat="1" ht="16.5" customHeight="1">
      <c r="A144" s="116"/>
      <c r="B144" s="49"/>
      <c r="C144" s="49"/>
      <c r="G144" s="49"/>
      <c r="K144" s="49"/>
    </row>
    <row r="145" spans="1:11" s="54" customFormat="1" ht="16.5" customHeight="1">
      <c r="A145" s="116"/>
      <c r="B145" s="49"/>
      <c r="C145" s="49"/>
      <c r="G145" s="49"/>
      <c r="K145" s="49"/>
    </row>
    <row r="146" spans="1:11" s="54" customFormat="1" ht="16.5" customHeight="1">
      <c r="A146" s="116"/>
      <c r="B146" s="49"/>
      <c r="C146" s="49"/>
      <c r="G146" s="49"/>
      <c r="K146" s="49"/>
    </row>
    <row r="147" spans="1:11" s="54" customFormat="1" ht="16.5" customHeight="1">
      <c r="A147" s="116"/>
      <c r="B147" s="49"/>
      <c r="C147" s="49"/>
      <c r="G147" s="49"/>
      <c r="K147" s="49"/>
    </row>
    <row r="148" spans="1:11" s="54" customFormat="1" ht="16.5" customHeight="1">
      <c r="A148" s="116"/>
      <c r="B148" s="49"/>
      <c r="C148" s="49"/>
      <c r="G148" s="49"/>
      <c r="K148" s="49"/>
    </row>
    <row r="149" spans="1:11" s="54" customFormat="1" ht="16.5" customHeight="1">
      <c r="A149" s="116"/>
      <c r="B149" s="49"/>
      <c r="C149" s="49"/>
      <c r="G149" s="49"/>
      <c r="K149" s="49"/>
    </row>
    <row r="150" spans="1:11" s="54" customFormat="1" ht="16.5" customHeight="1">
      <c r="A150" s="116"/>
      <c r="B150" s="49"/>
      <c r="C150" s="49"/>
      <c r="G150" s="49"/>
      <c r="K150" s="49"/>
    </row>
    <row r="151" spans="1:11" s="54" customFormat="1" ht="16.5" customHeight="1">
      <c r="A151" s="116"/>
      <c r="B151" s="49"/>
      <c r="C151" s="49"/>
      <c r="G151" s="49"/>
      <c r="K151" s="49"/>
    </row>
    <row r="152" spans="1:11" s="54" customFormat="1" ht="16.5" customHeight="1">
      <c r="A152" s="116"/>
      <c r="B152" s="49"/>
      <c r="C152" s="49"/>
      <c r="G152" s="49"/>
      <c r="K152" s="49"/>
    </row>
    <row r="153" spans="1:11" s="54" customFormat="1" ht="16.5" customHeight="1">
      <c r="A153" s="116"/>
      <c r="B153" s="49"/>
      <c r="C153" s="49"/>
      <c r="G153" s="49"/>
      <c r="K153" s="49"/>
    </row>
    <row r="154" spans="1:11" s="54" customFormat="1" ht="16.5" customHeight="1">
      <c r="A154" s="116"/>
      <c r="B154" s="49"/>
      <c r="C154" s="49"/>
      <c r="G154" s="49"/>
      <c r="K154" s="49"/>
    </row>
    <row r="155" spans="1:11" s="54" customFormat="1" ht="16.5" customHeight="1">
      <c r="A155" s="116"/>
      <c r="B155" s="49"/>
      <c r="C155" s="49"/>
      <c r="G155" s="49"/>
      <c r="K155" s="49"/>
    </row>
    <row r="156" spans="1:11" s="54" customFormat="1" ht="16.5" customHeight="1">
      <c r="A156" s="116"/>
      <c r="B156" s="49"/>
      <c r="C156" s="49"/>
      <c r="G156" s="49"/>
      <c r="K156" s="49"/>
    </row>
    <row r="157" spans="1:11" s="54" customFormat="1" ht="16.5" customHeight="1">
      <c r="A157" s="116"/>
      <c r="B157" s="49"/>
      <c r="C157" s="49"/>
      <c r="G157" s="49"/>
      <c r="K157" s="49"/>
    </row>
    <row r="158" spans="1:11" s="54" customFormat="1" ht="11.25" customHeight="1">
      <c r="A158" s="116"/>
      <c r="B158" s="49"/>
      <c r="C158" s="49"/>
      <c r="G158" s="49"/>
      <c r="K158" s="49"/>
    </row>
    <row r="159" spans="1:11" ht="21.95" customHeight="1">
      <c r="A159" s="103" t="s">
        <v>63</v>
      </c>
      <c r="B159" s="4"/>
      <c r="C159" s="4"/>
      <c r="D159" s="61"/>
      <c r="E159" s="61"/>
      <c r="F159" s="61"/>
      <c r="G159" s="4"/>
      <c r="H159" s="61"/>
      <c r="I159" s="61"/>
      <c r="J159" s="61"/>
      <c r="K159" s="4"/>
    </row>
  </sheetData>
  <mergeCells count="12">
    <mergeCell ref="E6:G6"/>
    <mergeCell ref="I6:K6"/>
    <mergeCell ref="E7:G7"/>
    <mergeCell ref="I7:K7"/>
    <mergeCell ref="E61:G61"/>
    <mergeCell ref="I61:K61"/>
    <mergeCell ref="E62:G62"/>
    <mergeCell ref="I62:K62"/>
    <mergeCell ref="E116:G116"/>
    <mergeCell ref="I116:K116"/>
    <mergeCell ref="E117:G117"/>
    <mergeCell ref="I117:K117"/>
  </mergeCells>
  <pageMargins left="0.8" right="0.5" top="0.5" bottom="0.6" header="0.49" footer="0.4"/>
  <pageSetup paperSize="9" firstPageNumber="9" fitToHeight="2" orientation="portrait" useFirstPageNumber="1" horizontalDpi="1200" verticalDpi="1200" r:id="rId1"/>
  <headerFooter>
    <oddFooter>&amp;R&amp;"Arial,Regular"&amp;9&amp;P</oddFooter>
  </headerFooter>
  <rowBreaks count="2" manualBreakCount="2">
    <brk id="55" max="10" man="1"/>
    <brk id="11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</vt:lpstr>
      <vt:lpstr>5 (3M)</vt:lpstr>
      <vt:lpstr>6 (9M)</vt:lpstr>
      <vt:lpstr>E7</vt:lpstr>
      <vt:lpstr>E8</vt:lpstr>
      <vt:lpstr>E9-11</vt:lpstr>
      <vt:lpstr>'E7'!Print_Area</vt:lpstr>
      <vt:lpstr>'E8'!Print_Area</vt:lpstr>
      <vt:lpstr>'E9-11'!Print_Area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Chotika Asawawimon</cp:lastModifiedBy>
  <cp:lastPrinted>2022-11-11T02:57:12Z</cp:lastPrinted>
  <dcterms:created xsi:type="dcterms:W3CDTF">2016-05-25T05:54:52Z</dcterms:created>
  <dcterms:modified xsi:type="dcterms:W3CDTF">2022-11-11T02:57:14Z</dcterms:modified>
</cp:coreProperties>
</file>