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June2023_Q2\"/>
    </mc:Choice>
  </mc:AlternateContent>
  <xr:revisionPtr revIDLastSave="0" documentId="13_ncr:1_{CC59B79A-3C0F-48F8-9C48-384FA0D45941}" xr6:coauthVersionLast="47" xr6:coauthVersionMax="47" xr10:uidLastSave="{00000000-0000-0000-0000-000000000000}"/>
  <bookViews>
    <workbookView xWindow="-120" yWindow="-120" windowWidth="21840" windowHeight="13140" tabRatio="703" activeTab="1" xr2:uid="{00000000-000D-0000-FFFF-FFFF00000000}"/>
  </bookViews>
  <sheets>
    <sheet name="EN 2-4" sheetId="23" r:id="rId1"/>
    <sheet name="E5 (3M)" sheetId="25" r:id="rId2"/>
    <sheet name="E6 (6M)" sheetId="26" r:id="rId3"/>
    <sheet name="E7" sheetId="27" r:id="rId4"/>
    <sheet name="E8" sheetId="28" r:id="rId5"/>
    <sheet name="E9-11" sheetId="29" r:id="rId6"/>
  </sheets>
  <definedNames>
    <definedName name="_xlnm.Print_Area" localSheetId="5">'E9-11'!$A$1:$K$164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26" l="1"/>
  <c r="U27" i="27" s="1"/>
  <c r="G51" i="25"/>
  <c r="I98" i="29"/>
  <c r="E98" i="29"/>
  <c r="K31" i="29"/>
  <c r="G31" i="29"/>
  <c r="I31" i="29"/>
  <c r="E31" i="29"/>
  <c r="M51" i="26" l="1"/>
  <c r="K51" i="26"/>
  <c r="I51" i="26"/>
  <c r="I51" i="25"/>
  <c r="M37" i="25" l="1"/>
  <c r="M39" i="25" s="1"/>
  <c r="M16" i="25"/>
  <c r="M27" i="25" s="1"/>
  <c r="M30" i="25" s="1"/>
  <c r="I37" i="25"/>
  <c r="I39" i="25" s="1"/>
  <c r="I16" i="25"/>
  <c r="I27" i="25" s="1"/>
  <c r="I30" i="25" s="1"/>
  <c r="I44" i="25" s="1"/>
  <c r="M37" i="26"/>
  <c r="M39" i="26" s="1"/>
  <c r="M16" i="26"/>
  <c r="M27" i="26" s="1"/>
  <c r="I37" i="26"/>
  <c r="I39" i="26" s="1"/>
  <c r="I16" i="26"/>
  <c r="I27" i="26" s="1"/>
  <c r="U22" i="27"/>
  <c r="Q22" i="27"/>
  <c r="O22" i="27"/>
  <c r="M22" i="27"/>
  <c r="K22" i="27"/>
  <c r="I22" i="27"/>
  <c r="G22" i="27"/>
  <c r="S20" i="27"/>
  <c r="W20" i="27" s="1"/>
  <c r="S19" i="27"/>
  <c r="W19" i="27" s="1"/>
  <c r="S18" i="27"/>
  <c r="W18" i="27" s="1"/>
  <c r="S15" i="27"/>
  <c r="K23" i="28"/>
  <c r="I23" i="28"/>
  <c r="G23" i="28"/>
  <c r="O20" i="28"/>
  <c r="O19" i="28"/>
  <c r="O14" i="28"/>
  <c r="O13" i="28"/>
  <c r="O12" i="28"/>
  <c r="M16" i="28"/>
  <c r="K16" i="28"/>
  <c r="I16" i="28"/>
  <c r="G16" i="28"/>
  <c r="K95" i="29"/>
  <c r="K87" i="29"/>
  <c r="G95" i="29"/>
  <c r="G87" i="29"/>
  <c r="I95" i="29"/>
  <c r="E95" i="29"/>
  <c r="I87" i="29"/>
  <c r="E87" i="29"/>
  <c r="M29" i="27"/>
  <c r="K29" i="27"/>
  <c r="I29" i="27"/>
  <c r="G29" i="27"/>
  <c r="S26" i="27"/>
  <c r="W26" i="27" s="1"/>
  <c r="S25" i="27"/>
  <c r="U29" i="27"/>
  <c r="K37" i="26"/>
  <c r="K39" i="26" s="1"/>
  <c r="G37" i="26"/>
  <c r="G39" i="26" s="1"/>
  <c r="K16" i="26"/>
  <c r="K27" i="26" s="1"/>
  <c r="G16" i="26"/>
  <c r="G27" i="26" s="1"/>
  <c r="K37" i="25"/>
  <c r="K39" i="25" s="1"/>
  <c r="G37" i="25"/>
  <c r="G39" i="25" s="1"/>
  <c r="K16" i="25"/>
  <c r="K27" i="25" s="1"/>
  <c r="K30" i="25" s="1"/>
  <c r="K44" i="25" s="1"/>
  <c r="K57" i="25" s="1"/>
  <c r="G16" i="25"/>
  <c r="G27" i="25" s="1"/>
  <c r="G30" i="25" s="1"/>
  <c r="G44" i="25" s="1"/>
  <c r="G57" i="25" s="1"/>
  <c r="S22" i="27" l="1"/>
  <c r="W15" i="27"/>
  <c r="W22" i="27" s="1"/>
  <c r="I47" i="25"/>
  <c r="I57" i="25"/>
  <c r="M30" i="26"/>
  <c r="K13" i="29"/>
  <c r="K46" i="29" s="1"/>
  <c r="K51" i="29" s="1"/>
  <c r="K97" i="29" s="1"/>
  <c r="K101" i="29" s="1"/>
  <c r="I30" i="26"/>
  <c r="I41" i="26" s="1"/>
  <c r="I50" i="26" s="1"/>
  <c r="I53" i="26" s="1"/>
  <c r="G13" i="29"/>
  <c r="G46" i="29" s="1"/>
  <c r="G51" i="29" s="1"/>
  <c r="G97" i="29" s="1"/>
  <c r="G101" i="29" s="1"/>
  <c r="K30" i="26"/>
  <c r="K41" i="26" s="1"/>
  <c r="K50" i="26" s="1"/>
  <c r="K53" i="26" s="1"/>
  <c r="I13" i="29"/>
  <c r="I46" i="29" s="1"/>
  <c r="I51" i="29" s="1"/>
  <c r="I97" i="29" s="1"/>
  <c r="I101" i="29" s="1"/>
  <c r="G30" i="26"/>
  <c r="G44" i="26" s="1"/>
  <c r="E13" i="29"/>
  <c r="M41" i="26"/>
  <c r="M50" i="26" s="1"/>
  <c r="M53" i="26" s="1"/>
  <c r="M44" i="26"/>
  <c r="O16" i="28"/>
  <c r="W25" i="27"/>
  <c r="I44" i="26" l="1"/>
  <c r="I57" i="26" s="1"/>
  <c r="K44" i="26"/>
  <c r="K47" i="26" s="1"/>
  <c r="G41" i="26"/>
  <c r="G50" i="26" s="1"/>
  <c r="G53" i="26" s="1"/>
  <c r="E46" i="29"/>
  <c r="E51" i="29" s="1"/>
  <c r="E97" i="29" s="1"/>
  <c r="E101" i="29" s="1"/>
  <c r="M47" i="26"/>
  <c r="M57" i="26"/>
  <c r="G47" i="26"/>
  <c r="O27" i="27"/>
  <c r="G57" i="26"/>
  <c r="M41" i="25"/>
  <c r="M50" i="25" s="1"/>
  <c r="M53" i="25" s="1"/>
  <c r="M44" i="25"/>
  <c r="I41" i="25"/>
  <c r="I50" i="25" s="1"/>
  <c r="I53" i="25" s="1"/>
  <c r="K47" i="25"/>
  <c r="K41" i="25"/>
  <c r="K50" i="25" s="1"/>
  <c r="K53" i="25" s="1"/>
  <c r="G41" i="25"/>
  <c r="G50" i="25" s="1"/>
  <c r="G53" i="25" s="1"/>
  <c r="G47" i="25"/>
  <c r="K57" i="26" l="1"/>
  <c r="I47" i="26"/>
  <c r="M21" i="28"/>
  <c r="O21" i="28" s="1"/>
  <c r="O23" i="28" s="1"/>
  <c r="Q27" i="27"/>
  <c r="Q29" i="27" s="1"/>
  <c r="M47" i="25"/>
  <c r="M57" i="25"/>
  <c r="O29" i="27"/>
  <c r="M23" i="28" l="1"/>
  <c r="S27" i="27"/>
  <c r="W27" i="27" s="1"/>
  <c r="W29" i="27" s="1"/>
  <c r="S29" i="27" l="1"/>
  <c r="A98" i="23"/>
  <c r="M131" i="23" l="1"/>
  <c r="I131" i="23"/>
  <c r="K131" i="23"/>
  <c r="G131" i="23"/>
  <c r="G134" i="23" s="1"/>
  <c r="I134" i="23" l="1"/>
  <c r="G26" i="23" l="1"/>
  <c r="M134" i="23" l="1"/>
  <c r="M81" i="23"/>
  <c r="M74" i="23"/>
  <c r="M41" i="23"/>
  <c r="M26" i="23"/>
  <c r="I81" i="23"/>
  <c r="I74" i="23"/>
  <c r="I41" i="23"/>
  <c r="I26" i="23"/>
  <c r="K134" i="23"/>
  <c r="K81" i="23"/>
  <c r="G81" i="23"/>
  <c r="K74" i="23"/>
  <c r="G74" i="23"/>
  <c r="A54" i="23"/>
  <c r="A101" i="23" s="1"/>
  <c r="K41" i="23"/>
  <c r="G41" i="23"/>
  <c r="K26" i="23"/>
  <c r="I83" i="23" l="1"/>
  <c r="I136" i="23" s="1"/>
  <c r="M43" i="23"/>
  <c r="I43" i="23"/>
  <c r="K83" i="23"/>
  <c r="K136" i="23" s="1"/>
  <c r="M83" i="23"/>
  <c r="M136" i="23" s="1"/>
  <c r="G43" i="23"/>
  <c r="K43" i="23"/>
  <c r="G83" i="23"/>
  <c r="G136" i="23" s="1"/>
</calcChain>
</file>

<file path=xl/sharedStrings.xml><?xml version="1.0" encoding="utf-8"?>
<sst xmlns="http://schemas.openxmlformats.org/spreadsheetml/2006/main" count="473" uniqueCount="223">
  <si>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</si>
  <si>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</si>
  <si>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</si>
  <si>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</si>
  <si>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</si>
  <si>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</si>
  <si>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</si>
  <si>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</si>
  <si>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</si>
  <si>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</si>
  <si>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</si>
  <si>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</si>
  <si>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</si>
  <si>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</si>
  <si>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</si>
  <si>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</si>
  <si>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</si>
  <si>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</si>
  <si>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</si>
  <si>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</si>
  <si>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</si>
  <si>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</si>
  <si>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</si>
  <si>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</si>
  <si>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</si>
  <si>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</si>
  <si>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</si>
  <si>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</si>
  <si>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</si>
  <si>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Profit before income tax expense</t>
  </si>
  <si>
    <t>Income tax payable</t>
  </si>
  <si>
    <t>31 December</t>
  </si>
  <si>
    <t>Adjustments for:</t>
  </si>
  <si>
    <t>Depreciation of building and equipment</t>
  </si>
  <si>
    <t>Amortisation expenses</t>
  </si>
  <si>
    <t>Interest income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</si>
  <si>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</si>
  <si>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</si>
  <si>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</si>
  <si>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</si>
  <si>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</si>
  <si>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</si>
  <si>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</si>
  <si>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Attributable to owners of the parent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</si>
  <si>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</si>
  <si>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</si>
  <si>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</si>
  <si>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</si>
  <si>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</si>
  <si>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</si>
  <si>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</si>
  <si>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Non</t>
  </si>
  <si>
    <t>controlling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</si>
  <si>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</si>
  <si>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</si>
  <si>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</si>
  <si>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</si>
  <si>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</si>
  <si>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</si>
  <si>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</si>
  <si>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</si>
  <si>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</si>
  <si>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</si>
  <si>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</si>
  <si>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</si>
  <si>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</si>
  <si>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</si>
  <si>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</si>
  <si>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</si>
  <si>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</si>
  <si>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</si>
  <si>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</si>
  <si>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</si>
  <si>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</si>
  <si>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</si>
  <si>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</si>
  <si>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</si>
  <si>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</si>
  <si>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</si>
  <si>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</si>
  <si>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</si>
  <si>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</si>
  <si>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</si>
  <si>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</si>
  <si>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</si>
  <si>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</si>
  <si>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Proceeds from disposals of property, plant and equipment</t>
  </si>
  <si>
    <t>Premium arising</t>
  </si>
  <si>
    <t xml:space="preserve">Consolidated financial information (Unaudited) </t>
  </si>
  <si>
    <t>Cost of goods sold and rendering services</t>
  </si>
  <si>
    <t>Items that will be reclassified subsequently to profit or loss</t>
  </si>
  <si>
    <t>Other components of equity</t>
  </si>
  <si>
    <t>Revenue from sales and rendering services</t>
  </si>
  <si>
    <t>from business</t>
  </si>
  <si>
    <t>combination under</t>
  </si>
  <si>
    <t>Finance costs</t>
  </si>
  <si>
    <t xml:space="preserve">Appropriated </t>
  </si>
  <si>
    <t xml:space="preserve"> Legal reserve</t>
  </si>
  <si>
    <t>R&amp;B Food Supply Public Company Limited</t>
  </si>
  <si>
    <t>Appropriated</t>
  </si>
  <si>
    <t>for legal</t>
  </si>
  <si>
    <t>reserve</t>
  </si>
  <si>
    <t>Appropriated for</t>
  </si>
  <si>
    <t>legal reserve</t>
  </si>
  <si>
    <t>Depreciation of building and building improvement from</t>
  </si>
  <si>
    <t xml:space="preserve">  investment property</t>
  </si>
  <si>
    <t>Statement of Comprehensive Income</t>
  </si>
  <si>
    <t>Statement of Changes in Equity</t>
  </si>
  <si>
    <t xml:space="preserve">Statement of Cash Flows </t>
  </si>
  <si>
    <t>Statement of Financial Position</t>
  </si>
  <si>
    <t xml:space="preserve"> financial statements</t>
  </si>
  <si>
    <t>Investment properties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</si>
  <si>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</si>
  <si>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</si>
  <si>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</si>
  <si>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</si>
  <si>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</si>
  <si>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</si>
  <si>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</si>
  <si>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</si>
  <si>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</si>
  <si>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t>Expense from investment property</t>
  </si>
  <si>
    <r>
      <t xml:space="preserve">Statement of Changes in Equity </t>
    </r>
    <r>
      <rPr>
        <sz val="9"/>
        <color theme="1"/>
        <rFont val="Arial"/>
        <family val="2"/>
      </rPr>
      <t>(Cont’d)</t>
    </r>
  </si>
  <si>
    <t>Translation of</t>
  </si>
  <si>
    <t>Audited</t>
  </si>
  <si>
    <t>Amortisation of right-of-use assets</t>
  </si>
  <si>
    <t>Rental income on a straight line basis of investment property</t>
  </si>
  <si>
    <t>Payment of investment property</t>
  </si>
  <si>
    <t>at amortised cost</t>
  </si>
  <si>
    <t xml:space="preserve"> financial information</t>
  </si>
  <si>
    <t>from non-controlling interests</t>
  </si>
  <si>
    <t xml:space="preserve">Increasing of non-controlling interest from  </t>
  </si>
  <si>
    <t xml:space="preserve">Financial assets (fixed deposits) measured </t>
  </si>
  <si>
    <t>Capital contributed</t>
  </si>
  <si>
    <t>Other comprehensive income:</t>
  </si>
  <si>
    <t>Earnings per share - owners of the Company</t>
  </si>
  <si>
    <t xml:space="preserve">Separate financial information  (Unaudited) </t>
  </si>
  <si>
    <t>Premium</t>
  </si>
  <si>
    <t>on paid-up</t>
  </si>
  <si>
    <t>capital</t>
  </si>
  <si>
    <t>paid-up capital</t>
  </si>
  <si>
    <t>Rental income from investment property</t>
  </si>
  <si>
    <t>Payments for purchase of property, plant and equipment</t>
  </si>
  <si>
    <t>Payments for purchase of intangible assets</t>
  </si>
  <si>
    <t>Proceeds from long-term loans to related parties</t>
  </si>
  <si>
    <t>Proceeds from leases investment property</t>
  </si>
  <si>
    <t>Proceeds shares subscription of subsidiary</t>
  </si>
  <si>
    <t>The accompanying notes from part of this interim financial information</t>
  </si>
  <si>
    <t xml:space="preserve">Payments for acquisition of subsidiaries
</t>
  </si>
  <si>
    <t>2022</t>
  </si>
  <si>
    <t>Opening balance as at 1 January 2022</t>
  </si>
  <si>
    <t>Biological assets</t>
  </si>
  <si>
    <t>Dividend income</t>
  </si>
  <si>
    <t>Basic earnings per share</t>
  </si>
  <si>
    <t xml:space="preserve">Dividends </t>
  </si>
  <si>
    <t>Proceeds from short-term loans to related parties</t>
  </si>
  <si>
    <t>Profit for the period</t>
  </si>
  <si>
    <t>Premium on paid-up capital</t>
  </si>
  <si>
    <t>Premium on</t>
  </si>
  <si>
    <t>2023</t>
  </si>
  <si>
    <t>Opening balance as at 1 January 2023</t>
  </si>
  <si>
    <t>Investments in a joint venture</t>
  </si>
  <si>
    <t>Derivatives liabilities</t>
  </si>
  <si>
    <t>Changes in fair value of foreign currency</t>
  </si>
  <si>
    <t xml:space="preserve">   forward contracts</t>
  </si>
  <si>
    <t>Dividends received</t>
  </si>
  <si>
    <t>Gain on lease termination</t>
  </si>
  <si>
    <t>As at 30 June 2023</t>
  </si>
  <si>
    <t>30 June</t>
  </si>
  <si>
    <t>Gain on exchange rate</t>
  </si>
  <si>
    <t>Reversal of (loss from) net impairment losses on financial assets</t>
  </si>
  <si>
    <t xml:space="preserve">Other comprehensive income for the period </t>
  </si>
  <si>
    <t>Gain (loss) on exchange rate</t>
  </si>
  <si>
    <t xml:space="preserve">subsidiary requests from shares </t>
  </si>
  <si>
    <t>Closing balance as at 30 June 2022</t>
  </si>
  <si>
    <t>Net impairment losses on financial assets (reversal)</t>
  </si>
  <si>
    <t>Gain on disposals of equipment</t>
  </si>
  <si>
    <t>Loss on written off equipment</t>
  </si>
  <si>
    <t>Changes in working capital:</t>
  </si>
  <si>
    <t xml:space="preserve">-  Trade and other receivables </t>
  </si>
  <si>
    <t>-  Inventories</t>
  </si>
  <si>
    <t>-  Biological assets</t>
  </si>
  <si>
    <t>-  Other current assets</t>
  </si>
  <si>
    <t>-  Other non-current assets</t>
  </si>
  <si>
    <t>-  Trade and other payables</t>
  </si>
  <si>
    <t>-  Other current liabilities</t>
  </si>
  <si>
    <t>Cash generated from operations</t>
  </si>
  <si>
    <r>
      <rPr>
        <u/>
        <sz val="8"/>
        <color theme="1"/>
        <rFont val="Arial"/>
        <family val="2"/>
      </rPr>
      <t>Less</t>
    </r>
    <r>
      <rPr>
        <sz val="8"/>
        <color theme="1"/>
        <rFont val="Arial"/>
        <family val="2"/>
      </rPr>
      <t xml:space="preserve">  employee benefit paid</t>
    </r>
  </si>
  <si>
    <r>
      <t>Less</t>
    </r>
    <r>
      <rPr>
        <sz val="8"/>
        <color theme="1"/>
        <rFont val="Arial"/>
        <family val="2"/>
      </rPr>
      <t xml:space="preserve">  interest paid</t>
    </r>
  </si>
  <si>
    <r>
      <t>Less</t>
    </r>
    <r>
      <rPr>
        <sz val="8"/>
        <color theme="1"/>
        <rFont val="Arial"/>
        <family val="2"/>
      </rPr>
      <t xml:space="preserve">  income tax paid</t>
    </r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</si>
  <si>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</si>
  <si>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>Proceeds from financial assets (fixed account)</t>
  </si>
  <si>
    <t>measured at amortised cost</t>
  </si>
  <si>
    <t>Payment for invest of financial assets (fixed account)</t>
  </si>
  <si>
    <t>Payment for acquisition of joint ventures</t>
  </si>
  <si>
    <t>Net cash flows generated from investing activities</t>
  </si>
  <si>
    <t>Payment for principal elements of lease payments</t>
  </si>
  <si>
    <t>Dividends paid to the Company’s shareholders</t>
  </si>
  <si>
    <t>Net cash flows used in financing activities</t>
  </si>
  <si>
    <t>Exchange gain on cash and cash equivalents</t>
  </si>
  <si>
    <t>Non-cash item :</t>
  </si>
  <si>
    <t xml:space="preserve">Increase in accounts payable from purchased </t>
  </si>
  <si>
    <t>property, plant and equipment</t>
  </si>
  <si>
    <t xml:space="preserve">Lease termination </t>
  </si>
  <si>
    <t>Increase in right-of-use assets from leases</t>
  </si>
  <si>
    <t>Increase in accounts payable from intangible assets purchased</t>
  </si>
  <si>
    <t>The accompanying notes from part of these consolidated and company financial statements.</t>
  </si>
  <si>
    <t>For the six-month period ended 30 June 2023</t>
  </si>
  <si>
    <t>Opening balance as at 1 January 2023.</t>
  </si>
  <si>
    <t>Closing balance as at 30 June 2023</t>
  </si>
  <si>
    <t>For the three-month period ended 30 June 2023</t>
  </si>
  <si>
    <t>Share of profit of joint ventures</t>
  </si>
  <si>
    <t>accounted for using the equity method</t>
  </si>
  <si>
    <t xml:space="preserve">  accounted for using the equity method</t>
  </si>
  <si>
    <t>Unrealised loss (gain) on exchange rate</t>
  </si>
  <si>
    <t>Accrued expense related to investment property</t>
  </si>
  <si>
    <t>Transfers from Land to investment property</t>
  </si>
  <si>
    <t xml:space="preserve">subscription payment </t>
  </si>
  <si>
    <t>Note</t>
  </si>
  <si>
    <t xml:space="preserve">Allowance for inventory obsolescence </t>
  </si>
  <si>
    <t>Decrease in value of inventories (reversal)</t>
  </si>
  <si>
    <t>Net decrease in cash and cash equivalents</t>
  </si>
  <si>
    <t>11,12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</si>
</sst>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#,##0.00;\(#,##0.00\);&quot;-&quot;;@"/>
    <numFmt numFmtId="168" formatCode="#,##0.000;\(#,##0.000\);&quot;-&quot;;@"/>
    <numFmt numFmtId="169" formatCode="_-* #,##0.000_-;\-* #,##0.000_-;_-* &quot;-&quot;??_-;_-@_-"/>
    <numFmt numFmtId="170" formatCode="_-* #,##0_-;\-* #,##0_-;_-* &quot;-&quot;??_-;_-@_-"/>
    <numFmt numFmtId="171" formatCode="#,##0.0;\(#,##0.0\)"/>
  </numFmts>
  <fonts count="16" x14ac:knownFonts="1">
    <font>
      <sz val="16"/>
      <color theme="1"/>
      <name val="AngsanaUPC"/>
      <family val="2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  <charset val="222"/>
    </font>
    <font>
      <sz val="14"/>
      <name val="Cordia New"/>
      <family val="2"/>
    </font>
    <font>
      <sz val="8"/>
      <name val="Arial"/>
      <family val="2"/>
    </font>
    <font>
      <b/>
      <sz val="8"/>
      <name val="Arial"/>
      <family val="2"/>
    </font>
    <font>
      <u/>
      <sz val="8"/>
      <color theme="1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6">
    <xf numFmtId="0" fontId="0" fillId="0" borderId="0"/>
    <xf numFmtId="0" fontId="10" fillId="0" borderId="0" applyFont="0" applyAlignment="0">
      <alignment horizontal="center"/>
    </xf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1" fillId="0" borderId="0"/>
    <xf numFmtId="43" fontId="7" fillId="0" borderId="0" applyFont="0" applyFill="0" applyBorder="0" applyAlignment="0" applyProtection="0"/>
  </cellStyleXfs>
  <cellXfs count="172">
    <xf numFmtId="0" fontId="0" fillId="0" borderId="0" xfId="0"/>
    <xf numFmtId="165" fontId="2" fillId="0" borderId="0" xfId="0" applyNumberFormat="1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0" fontId="1" fillId="0" borderId="0" xfId="0" quotePrefix="1" applyFont="1" applyAlignment="1">
      <alignment vertical="center"/>
    </xf>
    <xf numFmtId="0" fontId="2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3" fillId="0" borderId="3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5" fontId="4" fillId="0" borderId="3" xfId="0" applyNumberFormat="1" applyFont="1" applyBorder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/>
    </xf>
    <xf numFmtId="165" fontId="3" fillId="0" borderId="0" xfId="0" quotePrefix="1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43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5" fontId="6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6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9" fillId="0" borderId="0" xfId="0" quotePrefix="1" applyFont="1" applyAlignment="1">
      <alignment horizontal="left" vertical="center"/>
    </xf>
    <xf numFmtId="165" fontId="8" fillId="0" borderId="0" xfId="0" quotePrefix="1" applyNumberFormat="1" applyFont="1" applyAlignment="1">
      <alignment horizontal="right" vertical="center"/>
    </xf>
    <xf numFmtId="0" fontId="8" fillId="0" borderId="0" xfId="0" quotePrefix="1" applyFont="1" applyAlignment="1">
      <alignment vertical="center"/>
    </xf>
    <xf numFmtId="165" fontId="8" fillId="0" borderId="3" xfId="0" applyNumberFormat="1" applyFont="1" applyBorder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5" fontId="8" fillId="2" borderId="0" xfId="0" quotePrefix="1" applyNumberFormat="1" applyFont="1" applyFill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quotePrefix="1" applyFont="1" applyAlignment="1">
      <alignment horizontal="right" vertical="center"/>
    </xf>
    <xf numFmtId="0" fontId="6" fillId="0" borderId="0" xfId="0" quotePrefix="1" applyFont="1" applyAlignment="1">
      <alignment horizontal="left" vertical="center"/>
    </xf>
    <xf numFmtId="165" fontId="6" fillId="2" borderId="3" xfId="0" applyNumberFormat="1" applyFont="1" applyFill="1" applyBorder="1" applyAlignment="1">
      <alignment horizontal="right" vertical="center"/>
    </xf>
    <xf numFmtId="165" fontId="6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1" applyFont="1" applyAlignment="1">
      <alignment vertical="center"/>
    </xf>
    <xf numFmtId="165" fontId="6" fillId="2" borderId="4" xfId="0" applyNumberFormat="1" applyFont="1" applyFill="1" applyBorder="1" applyAlignment="1">
      <alignment horizontal="right" vertical="center"/>
    </xf>
    <xf numFmtId="165" fontId="6" fillId="0" borderId="4" xfId="0" applyNumberFormat="1" applyFont="1" applyBorder="1" applyAlignment="1">
      <alignment horizontal="right" vertical="center"/>
    </xf>
    <xf numFmtId="165" fontId="8" fillId="2" borderId="0" xfId="0" applyNumberFormat="1" applyFont="1" applyFill="1" applyAlignment="1">
      <alignment horizontal="right" vertical="center"/>
    </xf>
    <xf numFmtId="165" fontId="6" fillId="2" borderId="0" xfId="0" applyNumberFormat="1" applyFont="1" applyFill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0" borderId="4" xfId="0" applyNumberFormat="1" applyFont="1" applyBorder="1" applyAlignment="1">
      <alignment vertical="center"/>
    </xf>
    <xf numFmtId="164" fontId="6" fillId="0" borderId="3" xfId="2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4" fillId="2" borderId="0" xfId="0" quotePrefix="1" applyNumberFormat="1" applyFont="1" applyFill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5" fontId="2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2" fillId="2" borderId="0" xfId="0" quotePrefix="1" applyNumberFormat="1" applyFont="1" applyFill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0" applyFont="1"/>
    <xf numFmtId="0" fontId="12" fillId="0" borderId="0" xfId="0" applyFont="1" applyAlignment="1">
      <alignment vertical="center"/>
    </xf>
    <xf numFmtId="165" fontId="2" fillId="0" borderId="0" xfId="0" quotePrefix="1" applyNumberFormat="1" applyFont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165" fontId="12" fillId="2" borderId="0" xfId="0" applyNumberFormat="1" applyFont="1" applyFill="1" applyAlignment="1">
      <alignment horizontal="right" vertical="center"/>
    </xf>
    <xf numFmtId="166" fontId="12" fillId="0" borderId="0" xfId="0" applyNumberFormat="1" applyFont="1" applyAlignment="1">
      <alignment horizontal="left" vertical="center"/>
    </xf>
    <xf numFmtId="165" fontId="12" fillId="2" borderId="0" xfId="0" applyNumberFormat="1" applyFont="1" applyFill="1" applyAlignment="1">
      <alignment horizontal="right" vertical="center" wrapText="1"/>
    </xf>
    <xf numFmtId="166" fontId="12" fillId="0" borderId="0" xfId="0" applyNumberFormat="1" applyFont="1" applyAlignment="1">
      <alignment horizontal="center" vertical="center"/>
    </xf>
    <xf numFmtId="165" fontId="12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/>
    </xf>
    <xf numFmtId="166" fontId="6" fillId="0" borderId="3" xfId="0" applyNumberFormat="1" applyFont="1" applyBorder="1" applyAlignment="1">
      <alignment vertical="center"/>
    </xf>
    <xf numFmtId="0" fontId="12" fillId="0" borderId="0" xfId="0" applyFont="1" applyAlignment="1">
      <alignment horizontal="left"/>
    </xf>
    <xf numFmtId="165" fontId="12" fillId="2" borderId="0" xfId="0" quotePrefix="1" applyNumberFormat="1" applyFont="1" applyFill="1" applyAlignment="1">
      <alignment horizontal="right" vertical="center"/>
    </xf>
    <xf numFmtId="43" fontId="6" fillId="0" borderId="0" xfId="0" applyNumberFormat="1" applyFont="1" applyAlignment="1">
      <alignment horizontal="right" vertical="center"/>
    </xf>
    <xf numFmtId="43" fontId="6" fillId="0" borderId="0" xfId="0" applyNumberFormat="1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0" borderId="0" xfId="0" quotePrefix="1" applyFont="1" applyAlignment="1">
      <alignment vertical="center"/>
    </xf>
    <xf numFmtId="168" fontId="4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left" vertical="center"/>
    </xf>
    <xf numFmtId="166" fontId="1" fillId="0" borderId="0" xfId="0" quotePrefix="1" applyNumberFormat="1" applyFont="1" applyAlignment="1">
      <alignment horizontal="left" vertical="center"/>
    </xf>
    <xf numFmtId="166" fontId="3" fillId="0" borderId="0" xfId="0" quotePrefix="1" applyNumberFormat="1" applyFont="1" applyAlignment="1">
      <alignment horizontal="left" vertical="center"/>
    </xf>
    <xf numFmtId="166" fontId="1" fillId="0" borderId="3" xfId="0" applyNumberFormat="1" applyFont="1" applyBorder="1" applyAlignment="1">
      <alignment horizontal="left" vertical="center"/>
    </xf>
    <xf numFmtId="166" fontId="3" fillId="0" borderId="3" xfId="0" applyNumberFormat="1" applyFont="1" applyBorder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3" fillId="0" borderId="0" xfId="0" quotePrefix="1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5" fontId="3" fillId="2" borderId="0" xfId="0" applyNumberFormat="1" applyFont="1" applyFill="1" applyAlignment="1">
      <alignment horizontal="right" vertical="center"/>
    </xf>
    <xf numFmtId="166" fontId="4" fillId="0" borderId="0" xfId="0" applyNumberFormat="1" applyFont="1" applyAlignment="1">
      <alignment horizontal="left" vertical="center"/>
    </xf>
    <xf numFmtId="165" fontId="4" fillId="2" borderId="0" xfId="0" applyNumberFormat="1" applyFont="1" applyFill="1" applyAlignment="1">
      <alignment horizontal="right" vertical="center" wrapText="1"/>
    </xf>
    <xf numFmtId="165" fontId="4" fillId="0" borderId="0" xfId="0" applyNumberFormat="1" applyFont="1" applyAlignment="1">
      <alignment horizontal="right" vertical="center" wrapText="1"/>
    </xf>
    <xf numFmtId="16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5" fontId="4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166" fontId="2" fillId="0" borderId="3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4" fillId="0" borderId="0" xfId="0" quotePrefix="1" applyNumberFormat="1" applyFont="1" applyAlignment="1">
      <alignment horizontal="left" vertical="center"/>
    </xf>
    <xf numFmtId="166" fontId="4" fillId="0" borderId="0" xfId="0" quotePrefix="1" applyNumberFormat="1" applyFont="1" applyAlignment="1">
      <alignment horizontal="center" vertical="center"/>
    </xf>
    <xf numFmtId="166" fontId="15" fillId="0" borderId="0" xfId="0" quotePrefix="1" applyNumberFormat="1" applyFont="1" applyAlignment="1">
      <alignment horizontal="center" vertical="center"/>
    </xf>
    <xf numFmtId="165" fontId="4" fillId="2" borderId="4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66" fontId="2" fillId="0" borderId="3" xfId="0" applyNumberFormat="1" applyFont="1" applyBorder="1" applyAlignment="1">
      <alignment horizontal="left" vertical="center"/>
    </xf>
    <xf numFmtId="166" fontId="2" fillId="0" borderId="0" xfId="0" applyNumberFormat="1" applyFont="1" applyAlignment="1">
      <alignment horizontal="left" vertical="center"/>
    </xf>
    <xf numFmtId="170" fontId="4" fillId="0" borderId="0" xfId="0" applyNumberFormat="1" applyFont="1" applyAlignment="1">
      <alignment horizontal="right" vertical="center"/>
    </xf>
    <xf numFmtId="165" fontId="12" fillId="0" borderId="0" xfId="0" applyNumberFormat="1" applyFont="1" applyAlignment="1">
      <alignment horizontal="right" vertical="center" wrapText="1"/>
    </xf>
    <xf numFmtId="165" fontId="4" fillId="0" borderId="3" xfId="0" applyNumberFormat="1" applyFont="1" applyBorder="1" applyAlignment="1">
      <alignment horizontal="right" vertical="center" wrapText="1"/>
    </xf>
    <xf numFmtId="165" fontId="4" fillId="0" borderId="3" xfId="0" applyNumberFormat="1" applyFont="1" applyBorder="1" applyAlignment="1">
      <alignment horizontal="right" vertical="center"/>
    </xf>
    <xf numFmtId="165" fontId="12" fillId="0" borderId="0" xfId="0" quotePrefix="1" applyNumberFormat="1" applyFont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165" fontId="12" fillId="0" borderId="3" xfId="0" applyNumberFormat="1" applyFont="1" applyBorder="1" applyAlignment="1">
      <alignment horizontal="right" vertical="center" wrapText="1"/>
    </xf>
    <xf numFmtId="165" fontId="12" fillId="0" borderId="0" xfId="0" applyNumberFormat="1" applyFont="1" applyAlignment="1">
      <alignment horizontal="right" vertical="center"/>
    </xf>
    <xf numFmtId="165" fontId="12" fillId="0" borderId="3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vertical="center"/>
    </xf>
    <xf numFmtId="165" fontId="4" fillId="0" borderId="0" xfId="0" quotePrefix="1" applyNumberFormat="1" applyFont="1" applyAlignment="1">
      <alignment vertical="center"/>
    </xf>
    <xf numFmtId="165" fontId="4" fillId="0" borderId="4" xfId="0" applyNumberFormat="1" applyFont="1" applyBorder="1" applyAlignment="1">
      <alignment vertical="center"/>
    </xf>
    <xf numFmtId="43" fontId="12" fillId="2" borderId="4" xfId="5" applyFont="1" applyFill="1" applyBorder="1" applyAlignment="1">
      <alignment horizontal="right" vertical="center"/>
    </xf>
    <xf numFmtId="43" fontId="12" fillId="0" borderId="4" xfId="5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0" xfId="0" quotePrefix="1" applyFont="1" applyAlignment="1">
      <alignment vertical="center"/>
    </xf>
    <xf numFmtId="0" fontId="12" fillId="0" borderId="0" xfId="4" applyFont="1" applyAlignment="1">
      <alignment vertical="center"/>
    </xf>
    <xf numFmtId="0" fontId="12" fillId="0" borderId="0" xfId="1" applyFont="1" applyAlignment="1">
      <alignment vertical="center"/>
    </xf>
    <xf numFmtId="165" fontId="4" fillId="0" borderId="0" xfId="0" quotePrefix="1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65" fontId="4" fillId="2" borderId="0" xfId="0" quotePrefix="1" applyNumberFormat="1" applyFont="1" applyFill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171" fontId="4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3" fillId="0" borderId="0" xfId="0" quotePrefix="1" applyNumberFormat="1" applyFont="1" applyAlignment="1">
      <alignment horizontal="center" vertical="center"/>
    </xf>
    <xf numFmtId="165" fontId="3" fillId="0" borderId="3" xfId="0" quotePrefix="1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6">
    <cellStyle name="Comma" xfId="5" builtinId="3"/>
    <cellStyle name="Comma 2" xfId="2" xr:uid="{00000000-0005-0000-0000-000001000000}"/>
    <cellStyle name="Comma 2 2" xfId="3" xr:uid="{00000000-0005-0000-0000-000002000000}"/>
    <cellStyle name="Normal" xfId="0" builtinId="0"/>
    <cellStyle name="Normal 3 3" xfId="4" xr:uid="{00000000-0005-0000-0000-000004000000}"/>
    <cellStyle name="Normal 8" xfId="1" xr:uid="{00000000-0005-0000-0000-00000500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CC"/>
  </sheetPr>
  <dimension ref="A1:M145"/>
  <sheetViews>
    <sheetView topLeftCell="A7" zoomScaleNormal="100" zoomScaleSheetLayoutView="90" workbookViewId="0">
      <selection activeCell="I9" sqref="I9"/>
    </sheetView>
  </sheetViews>
  <sheetFormatPr defaultColWidth="9.42578125" defaultRowHeight="16.5" customHeight="1" x14ac:dyDescent="0.5"/>
  <cols>
    <col min="1" max="3" width="1.5703125" style="44" customWidth="1"/>
    <col min="4" max="4" width="31.5703125" style="44" customWidth="1"/>
    <col min="5" max="5" width="5.140625" style="44" customWidth="1"/>
    <col min="6" max="6" width="0.7109375" style="44" customWidth="1"/>
    <col min="7" max="7" width="12.5703125" style="44" customWidth="1"/>
    <col min="8" max="8" width="0.7109375" style="44" customWidth="1"/>
    <col min="9" max="9" width="12.5703125" style="44" customWidth="1"/>
    <col min="10" max="10" width="0.85546875" style="44" customWidth="1"/>
    <col min="11" max="11" width="12.5703125" style="44" customWidth="1"/>
    <col min="12" max="12" width="0.85546875" style="44" customWidth="1"/>
    <col min="13" max="13" width="12.5703125" style="44" customWidth="1"/>
    <col min="14" max="16384" width="9.42578125" style="44"/>
  </cols>
  <sheetData>
    <row r="1" spans="1:13" ht="16.5" customHeight="1" x14ac:dyDescent="0.5">
      <c r="A1" s="28" t="s">
        <v>98</v>
      </c>
      <c r="E1" s="69"/>
      <c r="G1" s="27"/>
      <c r="H1" s="27"/>
      <c r="I1" s="27"/>
      <c r="K1" s="27"/>
      <c r="L1" s="27"/>
      <c r="M1" s="27"/>
    </row>
    <row r="2" spans="1:13" ht="16.5" customHeight="1" x14ac:dyDescent="0.5">
      <c r="A2" s="28" t="s">
        <v>109</v>
      </c>
      <c r="E2" s="69"/>
      <c r="G2" s="27"/>
      <c r="H2" s="27"/>
      <c r="I2" s="27"/>
      <c r="K2" s="27"/>
      <c r="L2" s="27"/>
      <c r="M2" s="27"/>
    </row>
    <row r="3" spans="1:13" ht="16.5" customHeight="1" x14ac:dyDescent="0.5">
      <c r="A3" s="29" t="s">
        <v>167</v>
      </c>
      <c r="B3" s="30"/>
      <c r="C3" s="30"/>
      <c r="D3" s="30"/>
      <c r="E3" s="66"/>
      <c r="F3" s="30"/>
      <c r="G3" s="31"/>
      <c r="H3" s="31"/>
      <c r="I3" s="31"/>
      <c r="J3" s="30"/>
      <c r="K3" s="31"/>
      <c r="L3" s="31"/>
      <c r="M3" s="31"/>
    </row>
    <row r="4" spans="1:13" ht="16.5" customHeight="1" x14ac:dyDescent="0.5">
      <c r="E4" s="69"/>
      <c r="G4" s="72"/>
      <c r="H4" s="72"/>
      <c r="I4" s="72"/>
      <c r="J4" s="32"/>
      <c r="K4" s="72"/>
      <c r="L4" s="72"/>
      <c r="M4" s="72"/>
    </row>
    <row r="5" spans="1:13" ht="16.5" customHeight="1" x14ac:dyDescent="0.5">
      <c r="E5" s="69"/>
      <c r="G5" s="72"/>
      <c r="H5" s="72"/>
      <c r="I5" s="72"/>
      <c r="J5" s="32"/>
      <c r="K5" s="72"/>
      <c r="L5" s="72"/>
      <c r="M5" s="72"/>
    </row>
    <row r="6" spans="1:13" ht="16.5" customHeight="1" x14ac:dyDescent="0.5">
      <c r="E6" s="69"/>
      <c r="G6" s="159" t="s">
        <v>40</v>
      </c>
      <c r="H6" s="159"/>
      <c r="I6" s="159"/>
      <c r="J6" s="28"/>
      <c r="K6" s="159" t="s">
        <v>61</v>
      </c>
      <c r="L6" s="159"/>
      <c r="M6" s="159"/>
    </row>
    <row r="7" spans="1:13" ht="16.5" customHeight="1" x14ac:dyDescent="0.5">
      <c r="E7" s="69"/>
      <c r="G7" s="160" t="s">
        <v>129</v>
      </c>
      <c r="H7" s="160"/>
      <c r="I7" s="160"/>
      <c r="K7" s="160" t="s">
        <v>129</v>
      </c>
      <c r="L7" s="160"/>
      <c r="M7" s="160"/>
    </row>
    <row r="8" spans="1:13" ht="16.5" customHeight="1" x14ac:dyDescent="0.5">
      <c r="E8" s="69"/>
      <c r="G8" s="37" t="s">
        <v>42</v>
      </c>
      <c r="H8" s="71"/>
      <c r="I8" s="37" t="s">
        <v>124</v>
      </c>
      <c r="K8" s="37" t="s">
        <v>42</v>
      </c>
      <c r="L8" s="71"/>
      <c r="M8" s="37" t="s">
        <v>124</v>
      </c>
    </row>
    <row r="9" spans="1:13" ht="16.5" customHeight="1" x14ac:dyDescent="0.5">
      <c r="E9" s="69"/>
      <c r="G9" s="34" t="s">
        <v>168</v>
      </c>
      <c r="I9" s="34" t="s">
        <v>31</v>
      </c>
      <c r="J9" s="27"/>
      <c r="K9" s="34" t="s">
        <v>168</v>
      </c>
      <c r="M9" s="34" t="s">
        <v>31</v>
      </c>
    </row>
    <row r="10" spans="1:13" ht="16.5" customHeight="1" x14ac:dyDescent="0.5">
      <c r="A10" s="33"/>
      <c r="E10" s="67"/>
      <c r="F10" s="28"/>
      <c r="G10" s="34" t="s">
        <v>159</v>
      </c>
      <c r="H10" s="34"/>
      <c r="I10" s="34" t="s">
        <v>149</v>
      </c>
      <c r="J10" s="28"/>
      <c r="K10" s="34" t="s">
        <v>159</v>
      </c>
      <c r="L10" s="34"/>
      <c r="M10" s="34" t="s">
        <v>149</v>
      </c>
    </row>
    <row r="11" spans="1:13" ht="16.5" customHeight="1" x14ac:dyDescent="0.5">
      <c r="A11" s="33"/>
      <c r="E11" s="68" t="s">
        <v>0</v>
      </c>
      <c r="F11" s="35"/>
      <c r="G11" s="36" t="s">
        <v>1</v>
      </c>
      <c r="H11" s="34"/>
      <c r="I11" s="36" t="s">
        <v>1</v>
      </c>
      <c r="J11" s="35"/>
      <c r="K11" s="36" t="s">
        <v>1</v>
      </c>
      <c r="L11" s="37"/>
      <c r="M11" s="36" t="s">
        <v>1</v>
      </c>
    </row>
    <row r="12" spans="1:13" ht="16.5" customHeight="1" x14ac:dyDescent="0.5">
      <c r="A12" s="39" t="s">
        <v>2</v>
      </c>
      <c r="E12" s="67"/>
      <c r="F12" s="35"/>
      <c r="G12" s="38"/>
      <c r="H12" s="34"/>
      <c r="I12" s="34"/>
      <c r="J12" s="40"/>
      <c r="K12" s="38"/>
      <c r="L12" s="34"/>
      <c r="M12" s="34"/>
    </row>
    <row r="13" spans="1:13" ht="8.1" customHeight="1" x14ac:dyDescent="0.5">
      <c r="E13" s="69"/>
      <c r="G13" s="73"/>
      <c r="H13" s="72"/>
      <c r="I13" s="72"/>
      <c r="J13" s="32"/>
      <c r="K13" s="73"/>
      <c r="L13" s="72"/>
      <c r="M13" s="72"/>
    </row>
    <row r="14" spans="1:13" ht="16.5" customHeight="1" x14ac:dyDescent="0.5">
      <c r="A14" s="39" t="s">
        <v>3</v>
      </c>
      <c r="E14" s="69"/>
      <c r="G14" s="73"/>
      <c r="H14" s="72"/>
      <c r="I14" s="72"/>
      <c r="J14" s="32"/>
      <c r="K14" s="73"/>
      <c r="L14" s="72"/>
      <c r="M14" s="72"/>
    </row>
    <row r="15" spans="1:13" ht="8.1" customHeight="1" x14ac:dyDescent="0.5">
      <c r="A15" s="41"/>
      <c r="E15" s="69"/>
      <c r="G15" s="73"/>
      <c r="H15" s="72"/>
      <c r="I15" s="72"/>
      <c r="J15" s="32"/>
      <c r="K15" s="73"/>
      <c r="L15" s="72"/>
      <c r="M15" s="72"/>
    </row>
    <row r="16" spans="1:13" ht="16.5" customHeight="1" x14ac:dyDescent="0.5">
      <c r="A16" s="44" t="s">
        <v>4</v>
      </c>
      <c r="E16" s="69"/>
      <c r="G16" s="73">
        <v>579898349</v>
      </c>
      <c r="H16" s="72"/>
      <c r="I16" s="72">
        <v>666461731</v>
      </c>
      <c r="J16" s="90"/>
      <c r="K16" s="73">
        <v>178311764</v>
      </c>
      <c r="L16" s="32"/>
      <c r="M16" s="72">
        <v>228046428</v>
      </c>
    </row>
    <row r="17" spans="1:13" ht="16.5" customHeight="1" x14ac:dyDescent="0.5">
      <c r="A17" s="44" t="s">
        <v>132</v>
      </c>
      <c r="G17" s="73"/>
      <c r="K17" s="73"/>
    </row>
    <row r="18" spans="1:13" ht="16.5" customHeight="1" x14ac:dyDescent="0.2">
      <c r="B18" s="44" t="s">
        <v>128</v>
      </c>
      <c r="E18" s="74"/>
      <c r="F18" s="75"/>
      <c r="G18" s="73">
        <v>1403000</v>
      </c>
      <c r="H18" s="72"/>
      <c r="I18" s="72">
        <v>1066039</v>
      </c>
      <c r="J18" s="90"/>
      <c r="K18" s="73">
        <v>0</v>
      </c>
      <c r="L18" s="32"/>
      <c r="M18" s="72">
        <v>0</v>
      </c>
    </row>
    <row r="19" spans="1:13" ht="16.5" customHeight="1" x14ac:dyDescent="0.5">
      <c r="A19" s="44" t="s">
        <v>5</v>
      </c>
      <c r="E19" s="74">
        <v>7</v>
      </c>
      <c r="G19" s="73">
        <v>1015579222</v>
      </c>
      <c r="H19" s="72"/>
      <c r="I19" s="72">
        <v>998144230</v>
      </c>
      <c r="J19" s="90"/>
      <c r="K19" s="73">
        <v>819432091</v>
      </c>
      <c r="L19" s="32"/>
      <c r="M19" s="72">
        <v>811659801</v>
      </c>
    </row>
    <row r="20" spans="1:13" ht="16.5" customHeight="1" x14ac:dyDescent="0.5">
      <c r="A20" s="44" t="s">
        <v>73</v>
      </c>
      <c r="E20" s="69"/>
      <c r="G20" s="73"/>
      <c r="H20" s="72"/>
      <c r="I20" s="72"/>
      <c r="J20" s="72"/>
      <c r="K20" s="73"/>
      <c r="L20" s="72"/>
      <c r="M20" s="72"/>
    </row>
    <row r="21" spans="1:13" ht="16.5" customHeight="1" x14ac:dyDescent="0.5">
      <c r="B21" s="44" t="s">
        <v>74</v>
      </c>
      <c r="E21" s="69">
        <v>19</v>
      </c>
      <c r="G21" s="73">
        <v>0</v>
      </c>
      <c r="H21" s="72"/>
      <c r="I21" s="72">
        <v>0</v>
      </c>
      <c r="J21" s="90"/>
      <c r="K21" s="73">
        <v>28573732</v>
      </c>
      <c r="L21" s="32"/>
      <c r="M21" s="72">
        <v>27279492</v>
      </c>
    </row>
    <row r="22" spans="1:13" ht="16.5" customHeight="1" x14ac:dyDescent="0.5">
      <c r="A22" s="44" t="s">
        <v>75</v>
      </c>
      <c r="E22" s="69">
        <v>8</v>
      </c>
      <c r="G22" s="73">
        <v>1235829081</v>
      </c>
      <c r="H22" s="72"/>
      <c r="I22" s="72">
        <v>1216630121</v>
      </c>
      <c r="J22" s="90"/>
      <c r="K22" s="73">
        <v>756027277</v>
      </c>
      <c r="L22" s="32"/>
      <c r="M22" s="72">
        <v>757726206</v>
      </c>
    </row>
    <row r="23" spans="1:13" ht="16.5" customHeight="1" x14ac:dyDescent="0.5">
      <c r="A23" s="44" t="s">
        <v>151</v>
      </c>
      <c r="E23" s="69">
        <v>9</v>
      </c>
      <c r="G23" s="73">
        <v>997125</v>
      </c>
      <c r="H23" s="72"/>
      <c r="I23" s="72">
        <v>2659327</v>
      </c>
      <c r="J23" s="90"/>
      <c r="K23" s="73">
        <v>997125</v>
      </c>
      <c r="L23" s="32"/>
      <c r="M23" s="72">
        <v>2659327</v>
      </c>
    </row>
    <row r="24" spans="1:13" ht="16.5" customHeight="1" x14ac:dyDescent="0.5">
      <c r="A24" s="44" t="s">
        <v>76</v>
      </c>
      <c r="E24" s="69"/>
      <c r="G24" s="42">
        <v>39525463</v>
      </c>
      <c r="H24" s="72"/>
      <c r="I24" s="43">
        <v>41589554</v>
      </c>
      <c r="J24" s="90"/>
      <c r="K24" s="42">
        <v>1552962</v>
      </c>
      <c r="L24" s="32"/>
      <c r="M24" s="43">
        <v>2487390</v>
      </c>
    </row>
    <row r="25" spans="1:13" ht="8.1" customHeight="1" x14ac:dyDescent="0.5">
      <c r="E25" s="69"/>
      <c r="G25" s="73"/>
      <c r="H25" s="72"/>
      <c r="I25" s="72"/>
      <c r="J25" s="32"/>
      <c r="K25" s="73"/>
      <c r="L25" s="72"/>
      <c r="M25" s="72"/>
    </row>
    <row r="26" spans="1:13" ht="16.5" customHeight="1" x14ac:dyDescent="0.5">
      <c r="A26" s="39" t="s">
        <v>6</v>
      </c>
      <c r="E26" s="69"/>
      <c r="G26" s="42">
        <f>SUM(G15:G24)</f>
        <v>2873232240</v>
      </c>
      <c r="H26" s="72"/>
      <c r="I26" s="43">
        <f>SUM(I16:I24)</f>
        <v>2926551002</v>
      </c>
      <c r="J26" s="32"/>
      <c r="K26" s="42">
        <f>SUM(K16:K24)</f>
        <v>1784894951</v>
      </c>
      <c r="L26" s="72"/>
      <c r="M26" s="43">
        <f>SUM(M16:M24)</f>
        <v>1829858644</v>
      </c>
    </row>
    <row r="27" spans="1:13" ht="16.5" customHeight="1" x14ac:dyDescent="0.5">
      <c r="E27" s="69"/>
      <c r="G27" s="73"/>
      <c r="H27" s="72"/>
      <c r="I27" s="72"/>
      <c r="J27" s="32"/>
      <c r="K27" s="73"/>
      <c r="L27" s="72"/>
      <c r="M27" s="72"/>
    </row>
    <row r="28" spans="1:13" ht="16.5" customHeight="1" x14ac:dyDescent="0.5">
      <c r="A28" s="39" t="s">
        <v>7</v>
      </c>
      <c r="E28" s="69"/>
      <c r="G28" s="73"/>
      <c r="H28" s="72"/>
      <c r="I28" s="72"/>
      <c r="J28" s="32"/>
      <c r="K28" s="73"/>
      <c r="L28" s="72"/>
      <c r="M28" s="72"/>
    </row>
    <row r="29" spans="1:13" ht="8.1" customHeight="1" x14ac:dyDescent="0.5">
      <c r="E29" s="69"/>
      <c r="G29" s="73"/>
      <c r="H29" s="72"/>
      <c r="I29" s="72"/>
      <c r="J29" s="32"/>
      <c r="K29" s="73"/>
      <c r="L29" s="72"/>
      <c r="M29" s="72"/>
    </row>
    <row r="30" spans="1:13" ht="16.5" customHeight="1" x14ac:dyDescent="0.5">
      <c r="A30" s="44" t="s">
        <v>77</v>
      </c>
      <c r="E30" s="69"/>
      <c r="G30" s="73">
        <v>1864700</v>
      </c>
      <c r="H30" s="72"/>
      <c r="I30" s="72">
        <v>1864700</v>
      </c>
      <c r="J30" s="90"/>
      <c r="K30" s="73">
        <v>5000</v>
      </c>
      <c r="L30" s="32"/>
      <c r="M30" s="72">
        <v>5000</v>
      </c>
    </row>
    <row r="31" spans="1:13" ht="16.5" customHeight="1" x14ac:dyDescent="0.5">
      <c r="A31" s="44" t="s">
        <v>78</v>
      </c>
      <c r="E31" s="69">
        <v>10</v>
      </c>
      <c r="G31" s="73">
        <v>0</v>
      </c>
      <c r="H31" s="72"/>
      <c r="I31" s="72">
        <v>0</v>
      </c>
      <c r="J31" s="90"/>
      <c r="K31" s="73">
        <v>1317162522</v>
      </c>
      <c r="L31" s="32"/>
      <c r="M31" s="72">
        <v>1126027760</v>
      </c>
    </row>
    <row r="32" spans="1:13" ht="16.5" customHeight="1" x14ac:dyDescent="0.5">
      <c r="A32" s="44" t="s">
        <v>161</v>
      </c>
      <c r="E32" s="69">
        <v>10</v>
      </c>
      <c r="G32" s="73">
        <v>113449813</v>
      </c>
      <c r="H32" s="72"/>
      <c r="I32" s="72">
        <v>111042074</v>
      </c>
      <c r="J32" s="90"/>
      <c r="K32" s="73">
        <v>111022320</v>
      </c>
      <c r="L32" s="32"/>
      <c r="M32" s="72">
        <v>111022320</v>
      </c>
    </row>
    <row r="33" spans="1:13" ht="16.5" customHeight="1" x14ac:dyDescent="0.5">
      <c r="A33" s="45" t="s">
        <v>45</v>
      </c>
      <c r="E33" s="69">
        <v>19</v>
      </c>
      <c r="G33" s="73">
        <v>0</v>
      </c>
      <c r="H33" s="72"/>
      <c r="I33" s="72">
        <v>0</v>
      </c>
      <c r="J33" s="90"/>
      <c r="K33" s="73">
        <v>111892198</v>
      </c>
      <c r="L33" s="32"/>
      <c r="M33" s="72">
        <v>122251611</v>
      </c>
    </row>
    <row r="34" spans="1:13" ht="16.5" customHeight="1" x14ac:dyDescent="0.5">
      <c r="A34" s="44" t="s">
        <v>111</v>
      </c>
      <c r="E34" s="69">
        <v>11</v>
      </c>
      <c r="G34" s="73">
        <v>92326044</v>
      </c>
      <c r="H34" s="72"/>
      <c r="I34" s="72">
        <v>67126009</v>
      </c>
      <c r="J34" s="90"/>
      <c r="K34" s="73">
        <v>90160172</v>
      </c>
      <c r="L34" s="32"/>
      <c r="M34" s="72">
        <v>92041130</v>
      </c>
    </row>
    <row r="35" spans="1:13" ht="16.5" customHeight="1" x14ac:dyDescent="0.5">
      <c r="A35" s="44" t="s">
        <v>68</v>
      </c>
      <c r="E35" s="69">
        <v>12</v>
      </c>
      <c r="G35" s="73">
        <v>1872969892</v>
      </c>
      <c r="H35" s="72"/>
      <c r="I35" s="72">
        <v>1757244856</v>
      </c>
      <c r="J35" s="90"/>
      <c r="K35" s="73">
        <v>984078355</v>
      </c>
      <c r="L35" s="32"/>
      <c r="M35" s="72">
        <v>1010784967</v>
      </c>
    </row>
    <row r="36" spans="1:13" ht="16.5" customHeight="1" x14ac:dyDescent="0.5">
      <c r="A36" s="44" t="s">
        <v>120</v>
      </c>
      <c r="E36" s="69">
        <v>13</v>
      </c>
      <c r="G36" s="73">
        <v>271914848</v>
      </c>
      <c r="H36" s="72"/>
      <c r="I36" s="72">
        <v>284001359</v>
      </c>
      <c r="J36" s="90"/>
      <c r="K36" s="73">
        <v>205032806</v>
      </c>
      <c r="L36" s="32"/>
      <c r="M36" s="72">
        <v>212557659</v>
      </c>
    </row>
    <row r="37" spans="1:13" ht="16.5" customHeight="1" x14ac:dyDescent="0.5">
      <c r="A37" s="44" t="s">
        <v>79</v>
      </c>
      <c r="E37" s="69">
        <v>12</v>
      </c>
      <c r="G37" s="73">
        <v>5320678</v>
      </c>
      <c r="H37" s="72"/>
      <c r="I37" s="72">
        <v>5566660</v>
      </c>
      <c r="J37" s="90"/>
      <c r="K37" s="73">
        <v>3601208</v>
      </c>
      <c r="L37" s="32"/>
      <c r="M37" s="72">
        <v>3763968</v>
      </c>
    </row>
    <row r="38" spans="1:13" ht="16.5" customHeight="1" x14ac:dyDescent="0.5">
      <c r="A38" s="44" t="s">
        <v>80</v>
      </c>
      <c r="E38" s="69"/>
      <c r="G38" s="73">
        <v>36892270</v>
      </c>
      <c r="H38" s="72"/>
      <c r="I38" s="72">
        <v>36813677</v>
      </c>
      <c r="J38" s="90"/>
      <c r="K38" s="73">
        <v>25971046</v>
      </c>
      <c r="L38" s="32"/>
      <c r="M38" s="72">
        <v>25989711</v>
      </c>
    </row>
    <row r="39" spans="1:13" ht="16.5" customHeight="1" x14ac:dyDescent="0.5">
      <c r="A39" s="44" t="s">
        <v>62</v>
      </c>
      <c r="E39" s="69"/>
      <c r="G39" s="42">
        <v>17738751</v>
      </c>
      <c r="H39" s="72"/>
      <c r="I39" s="43">
        <v>14038411</v>
      </c>
      <c r="J39" s="90"/>
      <c r="K39" s="42">
        <v>8106464</v>
      </c>
      <c r="L39" s="32"/>
      <c r="M39" s="43">
        <v>7933464</v>
      </c>
    </row>
    <row r="40" spans="1:13" ht="8.1" customHeight="1" x14ac:dyDescent="0.5">
      <c r="E40" s="69"/>
      <c r="G40" s="73"/>
      <c r="H40" s="72"/>
      <c r="I40" s="72"/>
      <c r="J40" s="32"/>
      <c r="K40" s="73"/>
      <c r="L40" s="72"/>
      <c r="M40" s="72"/>
    </row>
    <row r="41" spans="1:13" ht="16.5" customHeight="1" x14ac:dyDescent="0.5">
      <c r="A41" s="39" t="s">
        <v>8</v>
      </c>
      <c r="E41" s="69"/>
      <c r="G41" s="42">
        <f>SUM(G30:G39)</f>
        <v>2412476996</v>
      </c>
      <c r="H41" s="72"/>
      <c r="I41" s="43">
        <f>SUM(I30:I39)</f>
        <v>2277697746</v>
      </c>
      <c r="J41" s="32"/>
      <c r="K41" s="42">
        <f>SUM(K30:K39)</f>
        <v>2857032091</v>
      </c>
      <c r="L41" s="72"/>
      <c r="M41" s="43">
        <f>SUM(M30:M39)</f>
        <v>2712377590</v>
      </c>
    </row>
    <row r="42" spans="1:13" ht="8.1" customHeight="1" x14ac:dyDescent="0.5">
      <c r="E42" s="69"/>
      <c r="G42" s="73"/>
      <c r="H42" s="72"/>
      <c r="I42" s="72"/>
      <c r="J42" s="32"/>
      <c r="K42" s="73"/>
      <c r="L42" s="72"/>
      <c r="M42" s="72"/>
    </row>
    <row r="43" spans="1:13" ht="16.5" customHeight="1" thickBot="1" x14ac:dyDescent="0.55000000000000004">
      <c r="A43" s="28" t="s">
        <v>9</v>
      </c>
      <c r="E43" s="69"/>
      <c r="G43" s="46">
        <f>+G26+G41</f>
        <v>5285709236</v>
      </c>
      <c r="H43" s="72"/>
      <c r="I43" s="47">
        <f>+I26+I41</f>
        <v>5204248748</v>
      </c>
      <c r="J43" s="32"/>
      <c r="K43" s="46">
        <f>+K26+K41</f>
        <v>4641927042</v>
      </c>
      <c r="L43" s="72"/>
      <c r="M43" s="47">
        <f>+M26+M41</f>
        <v>4542236234</v>
      </c>
    </row>
    <row r="44" spans="1:13" ht="15.75" customHeight="1" thickTop="1" x14ac:dyDescent="0.5">
      <c r="A44" s="28"/>
      <c r="E44" s="69"/>
      <c r="G44" s="27"/>
      <c r="H44" s="27"/>
      <c r="I44" s="27"/>
      <c r="K44" s="27"/>
      <c r="L44" s="27"/>
      <c r="M44" s="27"/>
    </row>
    <row r="45" spans="1:13" ht="14.1" customHeight="1" x14ac:dyDescent="0.5">
      <c r="A45" s="28"/>
      <c r="E45" s="69"/>
      <c r="G45" s="27"/>
      <c r="H45" s="27"/>
      <c r="I45" s="27"/>
      <c r="K45" s="27"/>
      <c r="L45" s="27"/>
      <c r="M45" s="27"/>
    </row>
    <row r="46" spans="1:13" ht="14.1" customHeight="1" x14ac:dyDescent="0.5">
      <c r="A46" s="28"/>
      <c r="E46" s="69"/>
      <c r="G46" s="27"/>
      <c r="H46" s="27"/>
      <c r="I46" s="27"/>
      <c r="K46" s="27"/>
      <c r="L46" s="27"/>
      <c r="M46" s="27"/>
    </row>
    <row r="47" spans="1:13" ht="14.1" customHeight="1" x14ac:dyDescent="0.5">
      <c r="A47" s="28"/>
      <c r="E47" s="69"/>
      <c r="G47" s="27"/>
      <c r="H47" s="27"/>
      <c r="I47" s="27"/>
      <c r="K47" s="27"/>
      <c r="L47" s="27"/>
      <c r="M47" s="27"/>
    </row>
    <row r="48" spans="1:13" ht="14.1" customHeight="1" x14ac:dyDescent="0.5">
      <c r="A48" s="28"/>
      <c r="E48" s="69"/>
      <c r="G48" s="27"/>
      <c r="H48" s="27"/>
      <c r="I48" s="27"/>
      <c r="K48" s="27"/>
      <c r="L48" s="27"/>
      <c r="M48" s="27"/>
    </row>
    <row r="49" spans="1:13" ht="16.5" customHeight="1" x14ac:dyDescent="0.5">
      <c r="A49" s="161" t="s">
        <v>10</v>
      </c>
      <c r="B49" s="161"/>
      <c r="C49" s="161"/>
      <c r="D49" s="161"/>
      <c r="E49" s="161"/>
      <c r="F49" s="161"/>
      <c r="G49" s="161"/>
      <c r="H49" s="161"/>
      <c r="I49" s="161"/>
      <c r="J49" s="161"/>
      <c r="K49" s="161"/>
      <c r="L49" s="161"/>
      <c r="M49" s="161"/>
    </row>
    <row r="50" spans="1:13" ht="14.1" customHeight="1" x14ac:dyDescent="0.5">
      <c r="E50" s="69"/>
      <c r="G50" s="27"/>
      <c r="H50" s="27"/>
      <c r="I50" s="27"/>
      <c r="K50" s="27"/>
      <c r="L50" s="27"/>
      <c r="M50" s="27"/>
    </row>
    <row r="51" spans="1:13" ht="21.95" customHeight="1" x14ac:dyDescent="0.5">
      <c r="A51" s="87" t="s">
        <v>147</v>
      </c>
      <c r="B51" s="30"/>
      <c r="C51" s="30"/>
      <c r="D51" s="30"/>
      <c r="E51" s="66"/>
      <c r="F51" s="30"/>
      <c r="G51" s="31"/>
      <c r="H51" s="31"/>
      <c r="I51" s="31"/>
      <c r="J51" s="30"/>
      <c r="K51" s="31"/>
      <c r="L51" s="31"/>
      <c r="M51" s="31"/>
    </row>
    <row r="52" spans="1:13" ht="16.5" customHeight="1" x14ac:dyDescent="0.5">
      <c r="A52" s="28" t="s">
        <v>98</v>
      </c>
      <c r="E52" s="69"/>
      <c r="G52" s="27"/>
      <c r="H52" s="27"/>
      <c r="I52" s="27"/>
      <c r="K52" s="27"/>
      <c r="L52" s="27"/>
      <c r="M52" s="27"/>
    </row>
    <row r="53" spans="1:13" ht="16.5" customHeight="1" x14ac:dyDescent="0.5">
      <c r="A53" s="28" t="s">
        <v>112</v>
      </c>
      <c r="E53" s="69"/>
      <c r="G53" s="27"/>
      <c r="H53" s="27"/>
      <c r="I53" s="27"/>
      <c r="K53" s="27"/>
      <c r="L53" s="27"/>
      <c r="M53" s="27"/>
    </row>
    <row r="54" spans="1:13" ht="16.5" customHeight="1" x14ac:dyDescent="0.5">
      <c r="A54" s="29" t="str">
        <f>+A3</f>
        <v>As at 30 June 2023</v>
      </c>
      <c r="B54" s="30"/>
      <c r="C54" s="30"/>
      <c r="D54" s="30"/>
      <c r="E54" s="66"/>
      <c r="F54" s="30"/>
      <c r="G54" s="31"/>
      <c r="H54" s="31"/>
      <c r="I54" s="31"/>
      <c r="J54" s="30"/>
      <c r="K54" s="31"/>
      <c r="L54" s="31"/>
      <c r="M54" s="31"/>
    </row>
    <row r="55" spans="1:13" ht="16.5" customHeight="1" x14ac:dyDescent="0.5">
      <c r="A55" s="28"/>
      <c r="E55" s="69"/>
      <c r="G55" s="27"/>
      <c r="H55" s="27"/>
      <c r="I55" s="27"/>
      <c r="K55" s="27"/>
      <c r="L55" s="27"/>
      <c r="M55" s="27"/>
    </row>
    <row r="56" spans="1:13" ht="16.5" customHeight="1" x14ac:dyDescent="0.5">
      <c r="A56" s="28"/>
      <c r="E56" s="69"/>
      <c r="G56" s="27"/>
      <c r="H56" s="27"/>
      <c r="I56" s="27"/>
      <c r="K56" s="27"/>
      <c r="L56" s="27"/>
      <c r="M56" s="27"/>
    </row>
    <row r="57" spans="1:13" ht="16.5" customHeight="1" x14ac:dyDescent="0.5">
      <c r="E57" s="69"/>
      <c r="G57" s="159" t="s">
        <v>40</v>
      </c>
      <c r="H57" s="159"/>
      <c r="I57" s="159"/>
      <c r="J57" s="28"/>
      <c r="K57" s="159" t="s">
        <v>61</v>
      </c>
      <c r="L57" s="159"/>
      <c r="M57" s="159"/>
    </row>
    <row r="58" spans="1:13" ht="16.5" customHeight="1" x14ac:dyDescent="0.5">
      <c r="E58" s="69"/>
      <c r="G58" s="160" t="s">
        <v>129</v>
      </c>
      <c r="H58" s="160"/>
      <c r="I58" s="160"/>
      <c r="K58" s="160" t="s">
        <v>129</v>
      </c>
      <c r="L58" s="160"/>
      <c r="M58" s="160"/>
    </row>
    <row r="59" spans="1:13" ht="16.5" customHeight="1" x14ac:dyDescent="0.5">
      <c r="E59" s="69"/>
      <c r="G59" s="37" t="s">
        <v>42</v>
      </c>
      <c r="H59" s="71"/>
      <c r="I59" s="37" t="s">
        <v>124</v>
      </c>
      <c r="K59" s="37" t="s">
        <v>42</v>
      </c>
      <c r="L59" s="71"/>
      <c r="M59" s="37" t="s">
        <v>124</v>
      </c>
    </row>
    <row r="60" spans="1:13" ht="16.5" customHeight="1" x14ac:dyDescent="0.5">
      <c r="E60" s="69"/>
      <c r="G60" s="34" t="s">
        <v>168</v>
      </c>
      <c r="I60" s="34" t="s">
        <v>31</v>
      </c>
      <c r="J60" s="27"/>
      <c r="K60" s="34" t="s">
        <v>168</v>
      </c>
      <c r="M60" s="34" t="s">
        <v>31</v>
      </c>
    </row>
    <row r="61" spans="1:13" ht="16.5" customHeight="1" x14ac:dyDescent="0.5">
      <c r="A61" s="33"/>
      <c r="E61" s="67"/>
      <c r="F61" s="28"/>
      <c r="G61" s="34" t="s">
        <v>159</v>
      </c>
      <c r="H61" s="34"/>
      <c r="I61" s="34" t="s">
        <v>149</v>
      </c>
      <c r="J61" s="28"/>
      <c r="K61" s="34" t="s">
        <v>159</v>
      </c>
      <c r="L61" s="34"/>
      <c r="M61" s="34" t="s">
        <v>149</v>
      </c>
    </row>
    <row r="62" spans="1:13" ht="16.5" customHeight="1" x14ac:dyDescent="0.5">
      <c r="A62" s="28"/>
      <c r="E62" s="68" t="s">
        <v>0</v>
      </c>
      <c r="F62" s="35"/>
      <c r="G62" s="36" t="s">
        <v>1</v>
      </c>
      <c r="H62" s="34"/>
      <c r="I62" s="36" t="s">
        <v>1</v>
      </c>
      <c r="J62" s="35"/>
      <c r="K62" s="36" t="s">
        <v>1</v>
      </c>
      <c r="L62" s="37"/>
      <c r="M62" s="36" t="s">
        <v>1</v>
      </c>
    </row>
    <row r="63" spans="1:13" ht="16.5" customHeight="1" x14ac:dyDescent="0.5">
      <c r="A63" s="28"/>
      <c r="E63" s="67"/>
      <c r="F63" s="35"/>
      <c r="G63" s="48"/>
      <c r="H63" s="34"/>
      <c r="I63" s="37"/>
      <c r="J63" s="35"/>
      <c r="K63" s="48"/>
      <c r="L63" s="37"/>
      <c r="M63" s="37"/>
    </row>
    <row r="64" spans="1:13" ht="16.5" customHeight="1" x14ac:dyDescent="0.5">
      <c r="A64" s="28" t="s">
        <v>81</v>
      </c>
      <c r="E64" s="69"/>
      <c r="G64" s="49"/>
      <c r="H64" s="27"/>
      <c r="I64" s="27"/>
      <c r="K64" s="49"/>
      <c r="L64" s="27"/>
      <c r="M64" s="27"/>
    </row>
    <row r="65" spans="1:13" ht="16.5" customHeight="1" x14ac:dyDescent="0.5">
      <c r="E65" s="69"/>
      <c r="G65" s="49"/>
      <c r="H65" s="27"/>
      <c r="I65" s="27"/>
      <c r="K65" s="49"/>
      <c r="L65" s="27"/>
      <c r="M65" s="27"/>
    </row>
    <row r="66" spans="1:13" ht="16.5" customHeight="1" x14ac:dyDescent="0.5">
      <c r="A66" s="28" t="s">
        <v>11</v>
      </c>
      <c r="E66" s="69"/>
      <c r="G66" s="49"/>
      <c r="H66" s="27"/>
      <c r="I66" s="27"/>
      <c r="K66" s="49"/>
      <c r="L66" s="27"/>
      <c r="M66" s="27"/>
    </row>
    <row r="67" spans="1:13" ht="16.5" customHeight="1" x14ac:dyDescent="0.5">
      <c r="A67" s="28"/>
      <c r="E67" s="69"/>
      <c r="G67" s="49"/>
      <c r="H67" s="27"/>
      <c r="I67" s="27"/>
      <c r="K67" s="49"/>
      <c r="L67" s="27"/>
      <c r="M67" s="27"/>
    </row>
    <row r="68" spans="1:13" ht="16.5" customHeight="1" x14ac:dyDescent="0.5">
      <c r="A68" s="44" t="s">
        <v>12</v>
      </c>
      <c r="E68" s="69">
        <v>14</v>
      </c>
      <c r="G68" s="73">
        <v>459115343</v>
      </c>
      <c r="H68" s="72"/>
      <c r="I68" s="72">
        <v>528323856</v>
      </c>
      <c r="J68" s="90"/>
      <c r="K68" s="73">
        <v>345161324</v>
      </c>
      <c r="L68" s="32"/>
      <c r="M68" s="72">
        <v>447101963</v>
      </c>
    </row>
    <row r="69" spans="1:13" ht="16.5" customHeight="1" x14ac:dyDescent="0.5">
      <c r="A69" s="44" t="s">
        <v>30</v>
      </c>
      <c r="E69" s="69"/>
      <c r="G69" s="73">
        <v>61554559</v>
      </c>
      <c r="H69" s="72"/>
      <c r="I69" s="72">
        <v>40209532</v>
      </c>
      <c r="J69" s="90"/>
      <c r="K69" s="73">
        <v>41332849</v>
      </c>
      <c r="L69" s="32"/>
      <c r="M69" s="72">
        <v>10019385</v>
      </c>
    </row>
    <row r="70" spans="1:13" ht="16.5" customHeight="1" x14ac:dyDescent="0.5">
      <c r="A70" s="44" t="s">
        <v>118</v>
      </c>
      <c r="E70" s="69"/>
      <c r="G70" s="73">
        <v>7498235</v>
      </c>
      <c r="H70" s="72"/>
      <c r="I70" s="72">
        <v>10022468</v>
      </c>
      <c r="J70" s="90"/>
      <c r="K70" s="73">
        <v>6469875</v>
      </c>
      <c r="L70" s="32"/>
      <c r="M70" s="72">
        <v>6524172</v>
      </c>
    </row>
    <row r="71" spans="1:13" ht="16.5" customHeight="1" x14ac:dyDescent="0.5">
      <c r="A71" s="44" t="s">
        <v>162</v>
      </c>
      <c r="E71" s="69">
        <v>6</v>
      </c>
      <c r="G71" s="73">
        <v>0</v>
      </c>
      <c r="H71" s="72"/>
      <c r="I71" s="72">
        <v>2742313</v>
      </c>
      <c r="J71" s="90"/>
      <c r="K71" s="73">
        <v>0</v>
      </c>
      <c r="L71" s="32"/>
      <c r="M71" s="72">
        <v>2371840</v>
      </c>
    </row>
    <row r="72" spans="1:13" ht="16.5" customHeight="1" x14ac:dyDescent="0.5">
      <c r="A72" s="44" t="s">
        <v>82</v>
      </c>
      <c r="E72" s="69"/>
      <c r="G72" s="42">
        <v>11586321</v>
      </c>
      <c r="H72" s="72"/>
      <c r="I72" s="43">
        <v>11258256</v>
      </c>
      <c r="J72" s="90"/>
      <c r="K72" s="42">
        <v>5904170</v>
      </c>
      <c r="L72" s="32"/>
      <c r="M72" s="43">
        <v>4752524</v>
      </c>
    </row>
    <row r="73" spans="1:13" ht="16.5" customHeight="1" x14ac:dyDescent="0.5">
      <c r="E73" s="69"/>
      <c r="G73" s="49"/>
      <c r="H73" s="27"/>
      <c r="I73" s="27"/>
      <c r="K73" s="49"/>
      <c r="L73" s="27"/>
      <c r="M73" s="27"/>
    </row>
    <row r="74" spans="1:13" ht="16.5" customHeight="1" x14ac:dyDescent="0.5">
      <c r="A74" s="28" t="s">
        <v>13</v>
      </c>
      <c r="E74" s="69"/>
      <c r="G74" s="50">
        <f>SUM(G68:G72)</f>
        <v>539754458</v>
      </c>
      <c r="H74" s="27"/>
      <c r="I74" s="31">
        <f>SUM(I68:I72)</f>
        <v>592556425</v>
      </c>
      <c r="K74" s="50">
        <f>SUM(K68:K72)</f>
        <v>398868218</v>
      </c>
      <c r="L74" s="27"/>
      <c r="M74" s="31">
        <f>SUM(M68:M72)</f>
        <v>470769884</v>
      </c>
    </row>
    <row r="75" spans="1:13" ht="16.5" customHeight="1" x14ac:dyDescent="0.5">
      <c r="A75" s="28"/>
      <c r="E75" s="69"/>
      <c r="G75" s="49"/>
      <c r="H75" s="27"/>
      <c r="I75" s="27"/>
      <c r="K75" s="49"/>
      <c r="L75" s="27"/>
      <c r="M75" s="27"/>
    </row>
    <row r="76" spans="1:13" ht="16.5" customHeight="1" x14ac:dyDescent="0.5">
      <c r="A76" s="28" t="s">
        <v>14</v>
      </c>
      <c r="E76" s="69"/>
      <c r="G76" s="49"/>
      <c r="H76" s="27"/>
      <c r="I76" s="27"/>
      <c r="K76" s="49"/>
      <c r="L76" s="27"/>
      <c r="M76" s="27"/>
    </row>
    <row r="77" spans="1:13" ht="16.5" customHeight="1" x14ac:dyDescent="0.5">
      <c r="E77" s="69"/>
      <c r="G77" s="49"/>
      <c r="H77" s="27"/>
      <c r="I77" s="27"/>
      <c r="K77" s="49"/>
      <c r="L77" s="27"/>
      <c r="M77" s="27"/>
    </row>
    <row r="78" spans="1:13" ht="16.5" customHeight="1" x14ac:dyDescent="0.5">
      <c r="A78" s="44" t="s">
        <v>119</v>
      </c>
      <c r="E78" s="69"/>
      <c r="G78" s="49">
        <v>156260976</v>
      </c>
      <c r="H78" s="27"/>
      <c r="I78" s="27">
        <v>156857282</v>
      </c>
      <c r="J78" s="91"/>
      <c r="K78" s="49">
        <v>146799122</v>
      </c>
      <c r="M78" s="72">
        <v>147794253</v>
      </c>
    </row>
    <row r="79" spans="1:13" ht="16.5" customHeight="1" x14ac:dyDescent="0.5">
      <c r="A79" s="44" t="s">
        <v>15</v>
      </c>
      <c r="E79" s="69">
        <v>15</v>
      </c>
      <c r="G79" s="42">
        <v>60255050</v>
      </c>
      <c r="H79" s="72"/>
      <c r="I79" s="43">
        <v>58319279</v>
      </c>
      <c r="J79" s="90"/>
      <c r="K79" s="42">
        <v>40081757</v>
      </c>
      <c r="L79" s="32"/>
      <c r="M79" s="43">
        <v>39529929</v>
      </c>
    </row>
    <row r="80" spans="1:13" ht="16.5" customHeight="1" x14ac:dyDescent="0.5">
      <c r="E80" s="69"/>
      <c r="G80" s="49"/>
      <c r="H80" s="27"/>
      <c r="I80" s="27"/>
      <c r="K80" s="49"/>
      <c r="L80" s="27"/>
      <c r="M80" s="27"/>
    </row>
    <row r="81" spans="1:13" ht="16.5" customHeight="1" x14ac:dyDescent="0.5">
      <c r="A81" s="28" t="s">
        <v>16</v>
      </c>
      <c r="E81" s="69"/>
      <c r="G81" s="50">
        <f>SUM(G78:G79)</f>
        <v>216516026</v>
      </c>
      <c r="H81" s="27"/>
      <c r="I81" s="31">
        <f>SUM(I78:I79)</f>
        <v>215176561</v>
      </c>
      <c r="K81" s="50">
        <f>SUM(K78:K79)</f>
        <v>186880879</v>
      </c>
      <c r="L81" s="27"/>
      <c r="M81" s="31">
        <f>SUM(M78:M79)</f>
        <v>187324182</v>
      </c>
    </row>
    <row r="82" spans="1:13" ht="16.5" customHeight="1" x14ac:dyDescent="0.5">
      <c r="E82" s="69"/>
      <c r="G82" s="49"/>
      <c r="H82" s="27"/>
      <c r="I82" s="27"/>
      <c r="K82" s="49"/>
      <c r="L82" s="27"/>
      <c r="M82" s="27"/>
    </row>
    <row r="83" spans="1:13" ht="16.5" customHeight="1" x14ac:dyDescent="0.5">
      <c r="A83" s="28" t="s">
        <v>17</v>
      </c>
      <c r="E83" s="69"/>
      <c r="G83" s="50">
        <f>+G74+G81</f>
        <v>756270484</v>
      </c>
      <c r="H83" s="27"/>
      <c r="I83" s="31">
        <f>+I74+I81</f>
        <v>807732986</v>
      </c>
      <c r="K83" s="50">
        <f>+K74+K81</f>
        <v>585749097</v>
      </c>
      <c r="L83" s="27"/>
      <c r="M83" s="31">
        <f>+M74+M81</f>
        <v>658094066</v>
      </c>
    </row>
    <row r="84" spans="1:13" ht="16.5" customHeight="1" x14ac:dyDescent="0.5">
      <c r="E84" s="69"/>
      <c r="G84" s="27"/>
      <c r="H84" s="27"/>
      <c r="I84" s="27"/>
      <c r="K84" s="27"/>
      <c r="L84" s="27"/>
      <c r="M84" s="27"/>
    </row>
    <row r="85" spans="1:13" ht="16.5" customHeight="1" x14ac:dyDescent="0.5">
      <c r="E85" s="69"/>
      <c r="G85" s="27"/>
      <c r="H85" s="27"/>
      <c r="I85" s="27"/>
      <c r="K85" s="27"/>
      <c r="L85" s="27"/>
      <c r="M85" s="27"/>
    </row>
    <row r="86" spans="1:13" ht="16.5" customHeight="1" x14ac:dyDescent="0.5">
      <c r="E86" s="69"/>
      <c r="G86" s="27"/>
      <c r="H86" s="27"/>
      <c r="I86" s="27"/>
      <c r="K86" s="27"/>
      <c r="L86" s="27"/>
      <c r="M86" s="27"/>
    </row>
    <row r="87" spans="1:13" ht="16.5" customHeight="1" x14ac:dyDescent="0.5">
      <c r="E87" s="69"/>
      <c r="G87" s="27"/>
      <c r="H87" s="27"/>
      <c r="I87" s="27"/>
      <c r="K87" s="27"/>
      <c r="L87" s="27"/>
      <c r="M87" s="27"/>
    </row>
    <row r="88" spans="1:13" ht="16.5" customHeight="1" x14ac:dyDescent="0.5">
      <c r="E88" s="69"/>
      <c r="G88" s="27"/>
      <c r="H88" s="27"/>
      <c r="I88" s="27"/>
      <c r="K88" s="27"/>
      <c r="L88" s="27"/>
      <c r="M88" s="27"/>
    </row>
    <row r="89" spans="1:13" ht="16.5" customHeight="1" x14ac:dyDescent="0.5">
      <c r="E89" s="69"/>
      <c r="G89" s="27"/>
      <c r="H89" s="27"/>
      <c r="I89" s="27"/>
      <c r="K89" s="27"/>
      <c r="L89" s="27"/>
      <c r="M89" s="27"/>
    </row>
    <row r="90" spans="1:13" ht="16.5" customHeight="1" x14ac:dyDescent="0.5">
      <c r="E90" s="69"/>
      <c r="G90" s="27"/>
      <c r="H90" s="27"/>
      <c r="I90" s="27"/>
      <c r="K90" s="27"/>
      <c r="L90" s="27"/>
      <c r="M90" s="27"/>
    </row>
    <row r="91" spans="1:13" ht="16.5" customHeight="1" x14ac:dyDescent="0.5">
      <c r="E91" s="69"/>
      <c r="G91" s="27"/>
      <c r="H91" s="27"/>
      <c r="I91" s="27"/>
      <c r="K91" s="27"/>
      <c r="L91" s="27"/>
      <c r="M91" s="27"/>
    </row>
    <row r="92" spans="1:13" ht="21" customHeight="1" x14ac:dyDescent="0.5">
      <c r="E92" s="69"/>
      <c r="G92" s="27"/>
      <c r="H92" s="27"/>
      <c r="I92" s="27"/>
      <c r="K92" s="27"/>
      <c r="L92" s="27"/>
      <c r="M92" s="27"/>
    </row>
    <row r="93" spans="1:13" ht="16.5" customHeight="1" x14ac:dyDescent="0.5">
      <c r="E93" s="69"/>
      <c r="G93" s="27"/>
      <c r="H93" s="27"/>
      <c r="I93" s="27"/>
      <c r="K93" s="27"/>
      <c r="L93" s="27"/>
      <c r="M93" s="27"/>
    </row>
    <row r="94" spans="1:13" ht="18" customHeight="1" x14ac:dyDescent="0.5">
      <c r="E94" s="69"/>
      <c r="G94" s="27"/>
      <c r="H94" s="27"/>
      <c r="I94" s="27"/>
      <c r="K94" s="27"/>
      <c r="L94" s="27"/>
      <c r="M94" s="27"/>
    </row>
    <row r="95" spans="1:13" ht="16.5" customHeight="1" x14ac:dyDescent="0.5">
      <c r="E95" s="69"/>
      <c r="G95" s="27"/>
      <c r="H95" s="27"/>
      <c r="I95" s="27"/>
      <c r="K95" s="27"/>
      <c r="L95" s="27"/>
      <c r="M95" s="27"/>
    </row>
    <row r="96" spans="1:13" ht="19.5" customHeight="1" x14ac:dyDescent="0.5">
      <c r="E96" s="69"/>
      <c r="G96" s="27"/>
      <c r="H96" s="27"/>
      <c r="I96" s="27"/>
      <c r="K96" s="27"/>
      <c r="L96" s="27"/>
      <c r="M96" s="27"/>
    </row>
    <row r="97" spans="1:13" ht="10.5" customHeight="1" x14ac:dyDescent="0.5">
      <c r="E97" s="69"/>
      <c r="G97" s="27"/>
      <c r="H97" s="27"/>
      <c r="I97" s="27"/>
      <c r="K97" s="27"/>
      <c r="L97" s="27"/>
      <c r="M97" s="27"/>
    </row>
    <row r="98" spans="1:13" ht="21.95" customHeight="1" x14ac:dyDescent="0.5">
      <c r="A98" s="30" t="str">
        <f>A51</f>
        <v>The accompanying notes from part of this interim financial information</v>
      </c>
      <c r="B98" s="30"/>
      <c r="C98" s="30"/>
      <c r="D98" s="30"/>
      <c r="E98" s="66"/>
      <c r="F98" s="30"/>
      <c r="G98" s="31"/>
      <c r="H98" s="31"/>
      <c r="I98" s="31"/>
      <c r="J98" s="30"/>
      <c r="K98" s="31"/>
      <c r="L98" s="31"/>
      <c r="M98" s="31"/>
    </row>
    <row r="99" spans="1:13" ht="16.5" customHeight="1" x14ac:dyDescent="0.5">
      <c r="A99" s="28" t="s">
        <v>98</v>
      </c>
      <c r="E99" s="69"/>
      <c r="G99" s="27"/>
      <c r="H99" s="27"/>
      <c r="I99" s="27"/>
      <c r="K99" s="27"/>
      <c r="L99" s="27"/>
      <c r="M99" s="27"/>
    </row>
    <row r="100" spans="1:13" ht="16.5" customHeight="1" x14ac:dyDescent="0.5">
      <c r="A100" s="28" t="s">
        <v>112</v>
      </c>
      <c r="E100" s="69"/>
      <c r="G100" s="27"/>
      <c r="H100" s="27"/>
      <c r="I100" s="27"/>
      <c r="K100" s="27"/>
      <c r="L100" s="27"/>
      <c r="M100" s="27"/>
    </row>
    <row r="101" spans="1:13" ht="16.5" customHeight="1" x14ac:dyDescent="0.5">
      <c r="A101" s="29" t="str">
        <f>A54</f>
        <v>As at 30 June 2023</v>
      </c>
      <c r="B101" s="30"/>
      <c r="C101" s="30"/>
      <c r="D101" s="30"/>
      <c r="E101" s="66"/>
      <c r="F101" s="30"/>
      <c r="G101" s="31"/>
      <c r="H101" s="31"/>
      <c r="I101" s="31"/>
      <c r="J101" s="30"/>
      <c r="K101" s="31"/>
      <c r="L101" s="31"/>
      <c r="M101" s="31"/>
    </row>
    <row r="102" spans="1:13" ht="16.5" customHeight="1" x14ac:dyDescent="0.5">
      <c r="E102" s="69"/>
      <c r="G102" s="27"/>
      <c r="H102" s="27"/>
      <c r="I102" s="27"/>
      <c r="K102" s="27"/>
      <c r="L102" s="27"/>
      <c r="M102" s="27"/>
    </row>
    <row r="103" spans="1:13" ht="16.5" customHeight="1" x14ac:dyDescent="0.5">
      <c r="E103" s="69"/>
      <c r="G103" s="27"/>
      <c r="H103" s="27"/>
      <c r="I103" s="27"/>
      <c r="K103" s="27"/>
      <c r="L103" s="27"/>
      <c r="M103" s="27"/>
    </row>
    <row r="104" spans="1:13" ht="16.5" customHeight="1" x14ac:dyDescent="0.5">
      <c r="E104" s="69"/>
      <c r="G104" s="159" t="s">
        <v>40</v>
      </c>
      <c r="H104" s="159"/>
      <c r="I104" s="159"/>
      <c r="J104" s="28"/>
      <c r="K104" s="159" t="s">
        <v>61</v>
      </c>
      <c r="L104" s="159"/>
      <c r="M104" s="159"/>
    </row>
    <row r="105" spans="1:13" ht="16.5" customHeight="1" x14ac:dyDescent="0.5">
      <c r="E105" s="69"/>
      <c r="G105" s="160" t="s">
        <v>129</v>
      </c>
      <c r="H105" s="160"/>
      <c r="I105" s="160"/>
      <c r="K105" s="160" t="s">
        <v>129</v>
      </c>
      <c r="L105" s="160"/>
      <c r="M105" s="160"/>
    </row>
    <row r="106" spans="1:13" ht="16.5" customHeight="1" x14ac:dyDescent="0.5">
      <c r="E106" s="69"/>
      <c r="G106" s="37" t="s">
        <v>42</v>
      </c>
      <c r="H106" s="71"/>
      <c r="I106" s="37" t="s">
        <v>124</v>
      </c>
      <c r="K106" s="37" t="s">
        <v>42</v>
      </c>
      <c r="L106" s="71"/>
      <c r="M106" s="37" t="s">
        <v>124</v>
      </c>
    </row>
    <row r="107" spans="1:13" ht="16.350000000000001" customHeight="1" x14ac:dyDescent="0.5">
      <c r="E107" s="69"/>
      <c r="G107" s="34" t="s">
        <v>168</v>
      </c>
      <c r="I107" s="34" t="s">
        <v>31</v>
      </c>
      <c r="J107" s="27"/>
      <c r="K107" s="34" t="s">
        <v>168</v>
      </c>
      <c r="M107" s="34" t="s">
        <v>31</v>
      </c>
    </row>
    <row r="108" spans="1:13" ht="16.5" customHeight="1" x14ac:dyDescent="0.5">
      <c r="A108" s="33"/>
      <c r="E108" s="67"/>
      <c r="F108" s="28"/>
      <c r="G108" s="34" t="s">
        <v>159</v>
      </c>
      <c r="H108" s="34"/>
      <c r="I108" s="34" t="s">
        <v>149</v>
      </c>
      <c r="J108" s="28"/>
      <c r="K108" s="34" t="s">
        <v>159</v>
      </c>
      <c r="L108" s="34"/>
      <c r="M108" s="34" t="s">
        <v>149</v>
      </c>
    </row>
    <row r="109" spans="1:13" ht="16.5" customHeight="1" x14ac:dyDescent="0.5">
      <c r="E109" s="67"/>
      <c r="F109" s="35"/>
      <c r="G109" s="36" t="s">
        <v>1</v>
      </c>
      <c r="H109" s="34"/>
      <c r="I109" s="36" t="s">
        <v>1</v>
      </c>
      <c r="J109" s="35"/>
      <c r="K109" s="36" t="s">
        <v>1</v>
      </c>
      <c r="L109" s="37"/>
      <c r="M109" s="36" t="s">
        <v>1</v>
      </c>
    </row>
    <row r="110" spans="1:13" ht="16.5" customHeight="1" x14ac:dyDescent="0.5">
      <c r="A110" s="39"/>
      <c r="E110" s="67"/>
      <c r="F110" s="35"/>
      <c r="G110" s="48"/>
      <c r="H110" s="34"/>
      <c r="I110" s="37"/>
      <c r="J110" s="35"/>
      <c r="K110" s="48"/>
      <c r="L110" s="37"/>
      <c r="M110" s="37"/>
    </row>
    <row r="111" spans="1:13" ht="16.5" customHeight="1" x14ac:dyDescent="0.5">
      <c r="A111" s="39" t="s">
        <v>63</v>
      </c>
      <c r="E111" s="67"/>
      <c r="F111" s="35"/>
      <c r="G111" s="48"/>
      <c r="H111" s="34"/>
      <c r="I111" s="37"/>
      <c r="J111" s="35"/>
      <c r="K111" s="48"/>
      <c r="L111" s="37"/>
      <c r="M111" s="37"/>
    </row>
    <row r="112" spans="1:13" ht="16.5" customHeight="1" x14ac:dyDescent="0.5">
      <c r="E112" s="69"/>
      <c r="G112" s="49"/>
      <c r="H112" s="27"/>
      <c r="I112" s="27"/>
      <c r="K112" s="49"/>
      <c r="L112" s="27"/>
      <c r="M112" s="27"/>
    </row>
    <row r="113" spans="1:13" ht="16.5" customHeight="1" x14ac:dyDescent="0.5">
      <c r="A113" s="44" t="s">
        <v>18</v>
      </c>
      <c r="E113" s="69"/>
      <c r="G113" s="49"/>
      <c r="H113" s="27"/>
      <c r="I113" s="27"/>
      <c r="K113" s="49"/>
      <c r="L113" s="27"/>
      <c r="M113" s="27"/>
    </row>
    <row r="114" spans="1:13" ht="16.5" customHeight="1" x14ac:dyDescent="0.5">
      <c r="B114" s="44" t="s">
        <v>19</v>
      </c>
      <c r="E114" s="69"/>
      <c r="G114" s="49"/>
      <c r="H114" s="27"/>
      <c r="I114" s="27"/>
      <c r="K114" s="49"/>
      <c r="L114" s="27"/>
      <c r="M114" s="27"/>
    </row>
    <row r="115" spans="1:13" ht="16.5" customHeight="1" x14ac:dyDescent="0.5">
      <c r="C115" s="44" t="s">
        <v>113</v>
      </c>
      <c r="E115" s="69"/>
      <c r="G115" s="49"/>
      <c r="H115" s="27"/>
      <c r="I115" s="27"/>
      <c r="K115" s="49"/>
      <c r="L115" s="27"/>
      <c r="M115" s="27"/>
    </row>
    <row r="116" spans="1:13" ht="16.5" customHeight="1" thickBot="1" x14ac:dyDescent="0.55000000000000004">
      <c r="D116" s="44" t="s">
        <v>114</v>
      </c>
      <c r="E116" s="69"/>
      <c r="G116" s="52">
        <v>2000000000</v>
      </c>
      <c r="H116" s="27"/>
      <c r="I116" s="53">
        <v>2000000000</v>
      </c>
      <c r="K116" s="52">
        <v>2000000000</v>
      </c>
      <c r="L116" s="27"/>
      <c r="M116" s="53">
        <v>2000000000</v>
      </c>
    </row>
    <row r="117" spans="1:13" ht="16.5" customHeight="1" thickTop="1" x14ac:dyDescent="0.5">
      <c r="E117" s="69"/>
      <c r="G117" s="49"/>
      <c r="H117" s="27"/>
      <c r="I117" s="27"/>
      <c r="K117" s="49"/>
      <c r="L117" s="27"/>
      <c r="M117" s="27"/>
    </row>
    <row r="118" spans="1:13" ht="16.5" customHeight="1" x14ac:dyDescent="0.5">
      <c r="A118" s="41"/>
      <c r="B118" s="44" t="s">
        <v>69</v>
      </c>
      <c r="C118" s="41"/>
      <c r="E118" s="69"/>
      <c r="G118" s="49"/>
      <c r="H118" s="27"/>
      <c r="I118" s="27"/>
      <c r="K118" s="49"/>
      <c r="L118" s="27"/>
      <c r="M118" s="27"/>
    </row>
    <row r="119" spans="1:13" ht="16.5" customHeight="1" x14ac:dyDescent="0.5">
      <c r="A119" s="41"/>
      <c r="C119" s="44" t="s">
        <v>113</v>
      </c>
      <c r="E119" s="69"/>
      <c r="G119" s="49"/>
      <c r="H119" s="27"/>
      <c r="I119" s="27"/>
      <c r="K119" s="49"/>
      <c r="L119" s="27"/>
      <c r="M119" s="27"/>
    </row>
    <row r="120" spans="1:13" ht="16.5" customHeight="1" x14ac:dyDescent="0.5">
      <c r="A120" s="41"/>
      <c r="D120" s="44" t="s">
        <v>115</v>
      </c>
      <c r="E120" s="69"/>
      <c r="G120" s="49">
        <v>2000000000</v>
      </c>
      <c r="H120" s="27"/>
      <c r="I120" s="27">
        <v>2000000000</v>
      </c>
      <c r="J120" s="91"/>
      <c r="K120" s="49">
        <v>2000000000</v>
      </c>
      <c r="M120" s="27">
        <v>2000000000</v>
      </c>
    </row>
    <row r="121" spans="1:13" ht="16.5" customHeight="1" x14ac:dyDescent="0.5">
      <c r="A121" s="41" t="s">
        <v>157</v>
      </c>
      <c r="E121" s="69"/>
      <c r="G121" s="49">
        <v>1248938736</v>
      </c>
      <c r="H121" s="27"/>
      <c r="I121" s="27">
        <v>1248938736</v>
      </c>
      <c r="J121" s="90"/>
      <c r="K121" s="73">
        <v>1248938736</v>
      </c>
      <c r="L121" s="32"/>
      <c r="M121" s="72">
        <v>1248938736</v>
      </c>
    </row>
    <row r="122" spans="1:13" ht="16.5" customHeight="1" x14ac:dyDescent="0.5">
      <c r="A122" s="41" t="s">
        <v>83</v>
      </c>
      <c r="E122" s="69"/>
      <c r="G122" s="49"/>
      <c r="H122" s="27"/>
      <c r="I122" s="27"/>
      <c r="K122" s="49"/>
      <c r="L122" s="27"/>
      <c r="M122" s="27"/>
    </row>
    <row r="123" spans="1:13" ht="16.5" customHeight="1" x14ac:dyDescent="0.5">
      <c r="A123" s="41"/>
      <c r="B123" s="44" t="s">
        <v>84</v>
      </c>
      <c r="E123" s="69"/>
      <c r="G123" s="49">
        <v>94712575</v>
      </c>
      <c r="H123" s="27"/>
      <c r="I123" s="27">
        <v>94712575</v>
      </c>
      <c r="J123" s="91"/>
      <c r="K123" s="73">
        <v>0</v>
      </c>
      <c r="M123" s="72">
        <v>0</v>
      </c>
    </row>
    <row r="124" spans="1:13" ht="16.5" customHeight="1" x14ac:dyDescent="0.5">
      <c r="A124" s="26" t="s">
        <v>20</v>
      </c>
      <c r="E124" s="69"/>
      <c r="G124" s="49"/>
      <c r="H124" s="27"/>
      <c r="I124" s="27"/>
      <c r="K124" s="49"/>
      <c r="L124" s="27"/>
      <c r="M124" s="27"/>
    </row>
    <row r="125" spans="1:13" ht="16.5" customHeight="1" x14ac:dyDescent="0.5">
      <c r="A125" s="26"/>
      <c r="B125" s="44" t="s">
        <v>96</v>
      </c>
      <c r="G125" s="51"/>
      <c r="K125" s="51"/>
    </row>
    <row r="126" spans="1:13" ht="16.5" customHeight="1" x14ac:dyDescent="0.5">
      <c r="A126" s="26"/>
      <c r="C126" s="44" t="s">
        <v>97</v>
      </c>
      <c r="E126" s="69"/>
      <c r="G126" s="49">
        <v>164250000</v>
      </c>
      <c r="H126" s="27"/>
      <c r="I126" s="27">
        <v>164250000</v>
      </c>
      <c r="J126" s="91"/>
      <c r="K126" s="49">
        <v>164250000</v>
      </c>
      <c r="M126" s="27">
        <v>164250000</v>
      </c>
    </row>
    <row r="127" spans="1:13" ht="16.5" customHeight="1" x14ac:dyDescent="0.5">
      <c r="B127" s="44" t="s">
        <v>21</v>
      </c>
      <c r="E127" s="69"/>
      <c r="G127" s="73">
        <v>993353595</v>
      </c>
      <c r="H127" s="27"/>
      <c r="I127" s="27">
        <v>893334562</v>
      </c>
      <c r="J127" s="91"/>
      <c r="K127" s="73">
        <v>642989209</v>
      </c>
      <c r="M127" s="72">
        <v>470953432</v>
      </c>
    </row>
    <row r="128" spans="1:13" ht="16.5" customHeight="1" x14ac:dyDescent="0.5">
      <c r="A128" s="44" t="s">
        <v>91</v>
      </c>
      <c r="E128" s="69"/>
      <c r="G128" s="42">
        <v>11403238</v>
      </c>
      <c r="H128" s="27"/>
      <c r="I128" s="31">
        <v>-27917903</v>
      </c>
      <c r="J128" s="91"/>
      <c r="K128" s="42">
        <v>0</v>
      </c>
      <c r="M128" s="43">
        <v>0</v>
      </c>
    </row>
    <row r="129" spans="1:13" ht="16.5" customHeight="1" x14ac:dyDescent="0.5">
      <c r="E129" s="69"/>
      <c r="G129" s="73"/>
      <c r="H129" s="27"/>
      <c r="I129" s="27"/>
      <c r="K129" s="73"/>
      <c r="L129" s="27"/>
      <c r="M129" s="72"/>
    </row>
    <row r="130" spans="1:13" ht="16.5" customHeight="1" x14ac:dyDescent="0.5">
      <c r="A130" s="28" t="s">
        <v>116</v>
      </c>
      <c r="E130" s="69"/>
      <c r="G130" s="51"/>
      <c r="K130" s="51"/>
    </row>
    <row r="131" spans="1:13" ht="16.5" customHeight="1" x14ac:dyDescent="0.5">
      <c r="A131" s="28" t="s">
        <v>117</v>
      </c>
      <c r="E131" s="69"/>
      <c r="G131" s="49">
        <f>SUM(G120:G130)</f>
        <v>4512658144</v>
      </c>
      <c r="H131" s="27"/>
      <c r="I131" s="27">
        <f>SUM(I120:I130)</f>
        <v>4373317970</v>
      </c>
      <c r="K131" s="49">
        <f>SUM(K120:K130)</f>
        <v>4056177945</v>
      </c>
      <c r="L131" s="27"/>
      <c r="M131" s="27">
        <f>SUM(M120:M130)</f>
        <v>3884142168</v>
      </c>
    </row>
    <row r="132" spans="1:13" ht="16.5" customHeight="1" x14ac:dyDescent="0.5">
      <c r="A132" s="44" t="s">
        <v>59</v>
      </c>
      <c r="E132" s="69"/>
      <c r="G132" s="42">
        <v>16780608</v>
      </c>
      <c r="H132" s="27"/>
      <c r="I132" s="31">
        <v>23197792</v>
      </c>
      <c r="K132" s="42">
        <v>0</v>
      </c>
      <c r="L132" s="27"/>
      <c r="M132" s="43">
        <v>0</v>
      </c>
    </row>
    <row r="133" spans="1:13" ht="16.5" customHeight="1" x14ac:dyDescent="0.5">
      <c r="A133" s="28"/>
      <c r="E133" s="69"/>
      <c r="G133" s="49"/>
      <c r="H133" s="27"/>
      <c r="I133" s="27"/>
      <c r="K133" s="73"/>
      <c r="L133" s="27"/>
      <c r="M133" s="72"/>
    </row>
    <row r="134" spans="1:13" ht="16.5" customHeight="1" x14ac:dyDescent="0.5">
      <c r="A134" s="28" t="s">
        <v>47</v>
      </c>
      <c r="E134" s="69"/>
      <c r="G134" s="50">
        <f>SUM(G131:G132)</f>
        <v>4529438752</v>
      </c>
      <c r="H134" s="27"/>
      <c r="I134" s="31">
        <f>SUM(I131:I132)</f>
        <v>4396515762</v>
      </c>
      <c r="K134" s="50">
        <f>SUM(K131:K132)</f>
        <v>4056177945</v>
      </c>
      <c r="L134" s="27"/>
      <c r="M134" s="31">
        <f>SUM(M131:M132)</f>
        <v>3884142168</v>
      </c>
    </row>
    <row r="135" spans="1:13" ht="16.5" customHeight="1" x14ac:dyDescent="0.5">
      <c r="A135" s="28"/>
      <c r="E135" s="69"/>
      <c r="G135" s="49"/>
      <c r="H135" s="27"/>
      <c r="I135" s="27"/>
      <c r="K135" s="49"/>
      <c r="L135" s="27"/>
      <c r="M135" s="27"/>
    </row>
    <row r="136" spans="1:13" ht="16.5" customHeight="1" thickBot="1" x14ac:dyDescent="0.55000000000000004">
      <c r="A136" s="28" t="s">
        <v>64</v>
      </c>
      <c r="B136" s="28"/>
      <c r="E136" s="69"/>
      <c r="G136" s="52">
        <f>+G134+G83</f>
        <v>5285709236</v>
      </c>
      <c r="H136" s="27"/>
      <c r="I136" s="53">
        <f>+I134+I83</f>
        <v>5204248748</v>
      </c>
      <c r="K136" s="52">
        <f>+K134+K83</f>
        <v>4641927042</v>
      </c>
      <c r="L136" s="27"/>
      <c r="M136" s="53">
        <f>+M134+M83</f>
        <v>4542236234</v>
      </c>
    </row>
    <row r="137" spans="1:13" ht="16.5" customHeight="1" thickTop="1" x14ac:dyDescent="0.5">
      <c r="A137" s="28"/>
      <c r="B137" s="28"/>
      <c r="E137" s="69"/>
      <c r="G137" s="27"/>
      <c r="H137" s="27"/>
      <c r="I137" s="27"/>
      <c r="K137" s="27"/>
      <c r="L137" s="27"/>
      <c r="M137" s="27"/>
    </row>
    <row r="138" spans="1:13" ht="16.5" customHeight="1" x14ac:dyDescent="0.5">
      <c r="A138" s="28"/>
      <c r="B138" s="28"/>
      <c r="E138" s="69"/>
      <c r="G138" s="27"/>
      <c r="H138" s="27"/>
      <c r="I138" s="27"/>
      <c r="K138" s="27"/>
      <c r="L138" s="27"/>
      <c r="M138" s="27"/>
    </row>
    <row r="139" spans="1:13" ht="16.5" customHeight="1" x14ac:dyDescent="0.5">
      <c r="A139" s="28"/>
      <c r="B139" s="28"/>
      <c r="E139" s="69"/>
      <c r="G139" s="27"/>
      <c r="H139" s="27"/>
      <c r="I139" s="27"/>
      <c r="K139" s="27"/>
      <c r="L139" s="27"/>
      <c r="M139" s="27"/>
    </row>
    <row r="140" spans="1:13" ht="16.5" customHeight="1" x14ac:dyDescent="0.5">
      <c r="A140" s="28"/>
      <c r="B140" s="28"/>
      <c r="E140" s="69"/>
      <c r="G140" s="27"/>
      <c r="H140" s="27"/>
      <c r="I140" s="27"/>
      <c r="K140" s="27"/>
      <c r="L140" s="27"/>
      <c r="M140" s="27"/>
    </row>
    <row r="141" spans="1:13" ht="16.5" customHeight="1" x14ac:dyDescent="0.5">
      <c r="A141" s="28"/>
      <c r="B141" s="28"/>
      <c r="E141" s="69"/>
      <c r="G141" s="27"/>
      <c r="H141" s="27"/>
      <c r="I141" s="27"/>
      <c r="K141" s="27"/>
      <c r="L141" s="27"/>
      <c r="M141" s="27"/>
    </row>
    <row r="142" spans="1:13" ht="16.5" customHeight="1" x14ac:dyDescent="0.5">
      <c r="A142" s="28"/>
      <c r="B142" s="28"/>
      <c r="E142" s="69"/>
      <c r="G142" s="27"/>
      <c r="H142" s="27"/>
      <c r="I142" s="27"/>
      <c r="K142" s="27"/>
      <c r="L142" s="27"/>
      <c r="M142" s="27"/>
    </row>
    <row r="143" spans="1:13" ht="20.25" customHeight="1" x14ac:dyDescent="0.5">
      <c r="A143" s="28"/>
      <c r="B143" s="28"/>
      <c r="E143" s="69"/>
      <c r="G143" s="27"/>
      <c r="H143" s="27"/>
      <c r="I143" s="27"/>
      <c r="K143" s="27"/>
      <c r="L143" s="27"/>
      <c r="M143" s="27"/>
    </row>
    <row r="144" spans="1:13" ht="15.75" customHeight="1" x14ac:dyDescent="0.5">
      <c r="A144" s="28"/>
      <c r="B144" s="28"/>
      <c r="E144" s="69"/>
      <c r="G144" s="27"/>
      <c r="H144" s="27"/>
      <c r="I144" s="27"/>
      <c r="K144" s="27"/>
      <c r="L144" s="27"/>
      <c r="M144" s="27"/>
    </row>
    <row r="145" spans="1:13" ht="21.95" customHeight="1" x14ac:dyDescent="0.5">
      <c r="A145" s="87" t="s">
        <v>147</v>
      </c>
      <c r="B145" s="30"/>
      <c r="C145" s="30"/>
      <c r="D145" s="30"/>
      <c r="E145" s="66"/>
      <c r="F145" s="30"/>
      <c r="G145" s="54"/>
      <c r="H145" s="54"/>
      <c r="I145" s="54"/>
      <c r="J145" s="54"/>
      <c r="K145" s="54"/>
      <c r="L145" s="54"/>
      <c r="M145" s="54"/>
    </row>
  </sheetData>
  <mergeCells count="13">
    <mergeCell ref="G58:I58"/>
    <mergeCell ref="K58:M58"/>
    <mergeCell ref="G104:I104"/>
    <mergeCell ref="K104:M104"/>
    <mergeCell ref="G105:I105"/>
    <mergeCell ref="K105:M105"/>
    <mergeCell ref="G57:I57"/>
    <mergeCell ref="K57:M57"/>
    <mergeCell ref="G6:I6"/>
    <mergeCell ref="K6:M6"/>
    <mergeCell ref="G7:I7"/>
    <mergeCell ref="K7:M7"/>
    <mergeCell ref="A49:M49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1" max="12" man="1"/>
    <brk id="98" max="12" man="1"/>
  </rowBreaks>
  <ignoredErrors>
    <ignoredError sqref="N61 G108:M108 G61:M61 J10 H10 G10 I10 K10:M10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07"/>
  <sheetViews>
    <sheetView tabSelected="1" zoomScale="90" zoomScaleNormal="90" zoomScaleSheetLayoutView="80" workbookViewId="0">
      <selection activeCell="D16" sqref="D16"/>
    </sheetView>
  </sheetViews>
  <sheetFormatPr defaultColWidth="9.42578125" defaultRowHeight="16.350000000000001" customHeight="1" x14ac:dyDescent="0.5"/>
  <cols>
    <col min="1" max="3" width="1.5703125" style="22" customWidth="1"/>
    <col min="4" max="4" width="38.140625" style="22" customWidth="1"/>
    <col min="5" max="5" width="4.7109375" style="22" customWidth="1"/>
    <col min="6" max="6" width="0.7109375" style="22" customWidth="1"/>
    <col min="7" max="7" width="12.28515625" style="15" customWidth="1"/>
    <col min="8" max="8" width="0.7109375" style="15" customWidth="1"/>
    <col min="9" max="9" width="12.28515625" style="15" customWidth="1"/>
    <col min="10" max="10" width="0.7109375" style="15" customWidth="1"/>
    <col min="11" max="11" width="12.28515625" style="15" customWidth="1"/>
    <col min="12" max="12" width="0.7109375" style="15" customWidth="1"/>
    <col min="13" max="13" width="12.28515625" style="15" customWidth="1"/>
    <col min="14" max="16384" width="9.42578125" style="22"/>
  </cols>
  <sheetData>
    <row r="1" spans="1:13" ht="16.350000000000001" customHeight="1" x14ac:dyDescent="0.5">
      <c r="A1" s="6" t="s">
        <v>98</v>
      </c>
      <c r="E1" s="21"/>
    </row>
    <row r="2" spans="1:13" ht="16.350000000000001" customHeight="1" x14ac:dyDescent="0.5">
      <c r="A2" s="6" t="s">
        <v>106</v>
      </c>
      <c r="E2" s="21"/>
    </row>
    <row r="3" spans="1:13" ht="17.45" customHeight="1" x14ac:dyDescent="0.5">
      <c r="A3" s="29" t="s">
        <v>210</v>
      </c>
      <c r="B3" s="92"/>
      <c r="C3" s="92"/>
      <c r="D3" s="92"/>
      <c r="E3" s="93"/>
      <c r="F3" s="92"/>
      <c r="G3" s="16"/>
      <c r="H3" s="16"/>
      <c r="I3" s="16"/>
      <c r="J3" s="16"/>
      <c r="K3" s="16"/>
      <c r="L3" s="16"/>
      <c r="M3" s="16"/>
    </row>
    <row r="4" spans="1:13" ht="15" customHeight="1" x14ac:dyDescent="0.5">
      <c r="A4" s="18"/>
      <c r="E4" s="21"/>
    </row>
    <row r="5" spans="1:13" ht="15" customHeight="1" x14ac:dyDescent="0.5">
      <c r="E5" s="20"/>
      <c r="F5" s="18"/>
      <c r="G5" s="19"/>
      <c r="H5" s="19"/>
      <c r="I5" s="19"/>
      <c r="J5" s="19"/>
      <c r="K5" s="19"/>
      <c r="L5" s="19"/>
      <c r="M5" s="19"/>
    </row>
    <row r="6" spans="1:13" ht="15" customHeight="1" x14ac:dyDescent="0.5">
      <c r="A6" s="18"/>
      <c r="E6" s="21"/>
      <c r="G6" s="162" t="s">
        <v>40</v>
      </c>
      <c r="H6" s="162"/>
      <c r="I6" s="162"/>
      <c r="J6" s="19"/>
      <c r="K6" s="162" t="s">
        <v>61</v>
      </c>
      <c r="L6" s="162"/>
      <c r="M6" s="162"/>
    </row>
    <row r="7" spans="1:13" ht="15" customHeight="1" x14ac:dyDescent="0.5">
      <c r="A7" s="18"/>
      <c r="E7" s="21"/>
      <c r="G7" s="163" t="s">
        <v>41</v>
      </c>
      <c r="H7" s="163"/>
      <c r="I7" s="163"/>
      <c r="J7" s="19"/>
      <c r="K7" s="163" t="s">
        <v>41</v>
      </c>
      <c r="L7" s="163"/>
      <c r="M7" s="163"/>
    </row>
    <row r="8" spans="1:13" ht="15" customHeight="1" x14ac:dyDescent="0.5">
      <c r="E8" s="21"/>
      <c r="G8" s="19" t="s">
        <v>42</v>
      </c>
      <c r="H8" s="19"/>
      <c r="I8" s="19" t="s">
        <v>42</v>
      </c>
      <c r="J8" s="14"/>
      <c r="K8" s="19" t="s">
        <v>42</v>
      </c>
      <c r="L8" s="19"/>
      <c r="M8" s="19" t="s">
        <v>42</v>
      </c>
    </row>
    <row r="9" spans="1:13" ht="15" customHeight="1" x14ac:dyDescent="0.5">
      <c r="E9" s="20"/>
      <c r="F9" s="18"/>
      <c r="G9" s="19" t="s">
        <v>168</v>
      </c>
      <c r="H9" s="19"/>
      <c r="I9" s="19" t="s">
        <v>168</v>
      </c>
      <c r="J9" s="19"/>
      <c r="K9" s="19" t="s">
        <v>168</v>
      </c>
      <c r="L9" s="19"/>
      <c r="M9" s="19" t="s">
        <v>168</v>
      </c>
    </row>
    <row r="10" spans="1:13" ht="15" customHeight="1" x14ac:dyDescent="0.5">
      <c r="E10" s="21"/>
      <c r="G10" s="19" t="s">
        <v>159</v>
      </c>
      <c r="H10" s="19"/>
      <c r="I10" s="19" t="s">
        <v>149</v>
      </c>
      <c r="J10" s="18"/>
      <c r="K10" s="19" t="s">
        <v>159</v>
      </c>
      <c r="L10" s="19"/>
      <c r="M10" s="19" t="s">
        <v>149</v>
      </c>
    </row>
    <row r="11" spans="1:13" ht="15" customHeight="1" x14ac:dyDescent="0.5">
      <c r="E11" s="68" t="s">
        <v>218</v>
      </c>
      <c r="F11" s="18"/>
      <c r="G11" s="13" t="s">
        <v>1</v>
      </c>
      <c r="H11" s="19"/>
      <c r="I11" s="13" t="s">
        <v>1</v>
      </c>
      <c r="J11" s="23"/>
      <c r="K11" s="13" t="s">
        <v>1</v>
      </c>
      <c r="L11" s="19"/>
      <c r="M11" s="13" t="s">
        <v>1</v>
      </c>
    </row>
    <row r="12" spans="1:13" ht="5.0999999999999996" customHeight="1" x14ac:dyDescent="0.5">
      <c r="E12" s="21"/>
      <c r="G12" s="55"/>
      <c r="I12" s="17"/>
      <c r="K12" s="55"/>
      <c r="M12" s="17"/>
    </row>
    <row r="13" spans="1:13" ht="15" customHeight="1" x14ac:dyDescent="0.5">
      <c r="A13" s="22" t="s">
        <v>92</v>
      </c>
      <c r="E13" s="21"/>
      <c r="G13" s="55">
        <v>1056016383</v>
      </c>
      <c r="I13" s="17">
        <v>978354606</v>
      </c>
      <c r="J13" s="24"/>
      <c r="K13" s="55">
        <v>761699277</v>
      </c>
      <c r="L13" s="22"/>
      <c r="M13" s="17">
        <v>711136786</v>
      </c>
    </row>
    <row r="14" spans="1:13" ht="15" customHeight="1" x14ac:dyDescent="0.5">
      <c r="A14" s="22" t="s">
        <v>89</v>
      </c>
      <c r="E14" s="21"/>
      <c r="G14" s="56">
        <v>-668309284</v>
      </c>
      <c r="I14" s="134">
        <v>-643430896</v>
      </c>
      <c r="J14" s="24"/>
      <c r="K14" s="56">
        <v>-504667938</v>
      </c>
      <c r="L14" s="22"/>
      <c r="M14" s="134">
        <v>-501195415</v>
      </c>
    </row>
    <row r="15" spans="1:13" ht="5.0999999999999996" customHeight="1" x14ac:dyDescent="0.5">
      <c r="A15" s="18"/>
      <c r="E15" s="21"/>
      <c r="G15" s="57"/>
      <c r="K15" s="57"/>
    </row>
    <row r="16" spans="1:13" ht="15" customHeight="1" x14ac:dyDescent="0.5">
      <c r="A16" s="18" t="s">
        <v>22</v>
      </c>
      <c r="E16" s="21"/>
      <c r="G16" s="57">
        <f>SUM(G13:G14)</f>
        <v>387707099</v>
      </c>
      <c r="I16" s="15">
        <f>SUM(I13:I14)</f>
        <v>334923710</v>
      </c>
      <c r="K16" s="57">
        <f>SUM(K13:K14)</f>
        <v>257031339</v>
      </c>
      <c r="M16" s="15">
        <f>SUM(M13:M14)</f>
        <v>209941371</v>
      </c>
    </row>
    <row r="17" spans="1:13" ht="15" customHeight="1" x14ac:dyDescent="0.5">
      <c r="A17" s="22" t="s">
        <v>152</v>
      </c>
      <c r="E17" s="21">
        <v>19</v>
      </c>
      <c r="G17" s="55">
        <v>0</v>
      </c>
      <c r="I17" s="17">
        <v>0</v>
      </c>
      <c r="K17" s="55">
        <v>2611362</v>
      </c>
      <c r="M17" s="17">
        <v>1275000</v>
      </c>
    </row>
    <row r="18" spans="1:13" ht="15" customHeight="1" x14ac:dyDescent="0.5">
      <c r="A18" s="22" t="s">
        <v>169</v>
      </c>
      <c r="E18" s="21"/>
      <c r="G18" s="55">
        <v>3693754</v>
      </c>
      <c r="I18" s="17">
        <v>2099167</v>
      </c>
      <c r="K18" s="55">
        <v>12965225</v>
      </c>
      <c r="M18" s="17">
        <v>11374042</v>
      </c>
    </row>
    <row r="19" spans="1:13" ht="15" customHeight="1" x14ac:dyDescent="0.5">
      <c r="A19" s="22" t="s">
        <v>46</v>
      </c>
      <c r="E19" s="21"/>
      <c r="G19" s="55">
        <v>5123554</v>
      </c>
      <c r="I19" s="17">
        <v>776487</v>
      </c>
      <c r="K19" s="55">
        <v>13866618</v>
      </c>
      <c r="M19" s="17">
        <v>13295404</v>
      </c>
    </row>
    <row r="20" spans="1:13" ht="15" customHeight="1" x14ac:dyDescent="0.5">
      <c r="A20" s="22" t="s">
        <v>23</v>
      </c>
      <c r="E20" s="21"/>
      <c r="G20" s="55">
        <v>-66614046</v>
      </c>
      <c r="H20" s="17"/>
      <c r="I20" s="17">
        <v>-62744813</v>
      </c>
      <c r="J20" s="17"/>
      <c r="K20" s="55">
        <v>-45853342</v>
      </c>
      <c r="M20" s="17">
        <v>-45262448</v>
      </c>
    </row>
    <row r="21" spans="1:13" ht="15" customHeight="1" x14ac:dyDescent="0.5">
      <c r="A21" s="22" t="s">
        <v>24</v>
      </c>
      <c r="E21" s="21"/>
      <c r="G21" s="55">
        <v>-138212319</v>
      </c>
      <c r="H21" s="17"/>
      <c r="I21" s="17">
        <v>-127031041</v>
      </c>
      <c r="J21" s="17"/>
      <c r="K21" s="55">
        <v>-108883483</v>
      </c>
      <c r="M21" s="17">
        <v>-86748780</v>
      </c>
    </row>
    <row r="22" spans="1:13" ht="15" customHeight="1" x14ac:dyDescent="0.5">
      <c r="A22" s="22" t="s">
        <v>170</v>
      </c>
      <c r="E22" s="21"/>
      <c r="G22" s="55">
        <v>-190859</v>
      </c>
      <c r="H22" s="17"/>
      <c r="I22" s="17">
        <v>1560684</v>
      </c>
      <c r="J22" s="17"/>
      <c r="K22" s="55">
        <v>951766</v>
      </c>
      <c r="M22" s="17">
        <v>2143392</v>
      </c>
    </row>
    <row r="23" spans="1:13" ht="15" customHeight="1" x14ac:dyDescent="0.5">
      <c r="A23" s="22" t="s">
        <v>25</v>
      </c>
      <c r="E23" s="21"/>
      <c r="G23" s="55">
        <v>-2270897</v>
      </c>
      <c r="I23" s="17">
        <v>-2317882</v>
      </c>
      <c r="K23" s="55">
        <v>-2141362</v>
      </c>
      <c r="M23" s="17">
        <v>-2166547</v>
      </c>
    </row>
    <row r="24" spans="1:13" ht="15" customHeight="1" x14ac:dyDescent="0.5">
      <c r="A24" s="22" t="s">
        <v>211</v>
      </c>
      <c r="E24" s="21"/>
      <c r="G24" s="55"/>
      <c r="I24" s="17"/>
      <c r="K24" s="55"/>
      <c r="M24" s="17"/>
    </row>
    <row r="25" spans="1:13" ht="15" customHeight="1" x14ac:dyDescent="0.5">
      <c r="B25" s="22" t="s">
        <v>212</v>
      </c>
      <c r="E25" s="21"/>
      <c r="G25" s="56">
        <v>1443608</v>
      </c>
      <c r="I25" s="134">
        <v>0</v>
      </c>
      <c r="K25" s="56">
        <v>0</v>
      </c>
      <c r="M25" s="134">
        <v>0</v>
      </c>
    </row>
    <row r="26" spans="1:13" ht="5.0999999999999996" customHeight="1" x14ac:dyDescent="0.5">
      <c r="E26" s="21"/>
      <c r="G26" s="58"/>
      <c r="I26" s="143"/>
      <c r="K26" s="58"/>
      <c r="M26" s="143"/>
    </row>
    <row r="27" spans="1:13" ht="15" customHeight="1" x14ac:dyDescent="0.5">
      <c r="A27" s="18" t="s">
        <v>29</v>
      </c>
      <c r="E27" s="21"/>
      <c r="G27" s="58">
        <f>SUM(G16:G25)</f>
        <v>190679894</v>
      </c>
      <c r="I27" s="143">
        <f>SUM(I16:I25)</f>
        <v>147266312</v>
      </c>
      <c r="K27" s="58">
        <f>SUM(K16:K25)</f>
        <v>130548123</v>
      </c>
      <c r="M27" s="143">
        <f>SUM(M16:M25)</f>
        <v>103851434</v>
      </c>
    </row>
    <row r="28" spans="1:13" ht="15" customHeight="1" x14ac:dyDescent="0.5">
      <c r="A28" s="22" t="s">
        <v>26</v>
      </c>
      <c r="E28" s="21"/>
      <c r="G28" s="56">
        <v>-38396771</v>
      </c>
      <c r="I28" s="134">
        <v>-30982053</v>
      </c>
      <c r="K28" s="56">
        <v>-22984769</v>
      </c>
      <c r="M28" s="134">
        <v>-18910126</v>
      </c>
    </row>
    <row r="29" spans="1:13" ht="5.0999999999999996" customHeight="1" x14ac:dyDescent="0.5">
      <c r="E29" s="21"/>
      <c r="G29" s="57"/>
      <c r="K29" s="57"/>
    </row>
    <row r="30" spans="1:13" ht="15" customHeight="1" x14ac:dyDescent="0.5">
      <c r="A30" s="18" t="s">
        <v>156</v>
      </c>
      <c r="E30" s="21"/>
      <c r="G30" s="56">
        <f>SUM(G27:G28)</f>
        <v>152283123</v>
      </c>
      <c r="I30" s="134">
        <f>SUM(I27:I28)</f>
        <v>116284259</v>
      </c>
      <c r="K30" s="56">
        <f>SUM(K27:K28)</f>
        <v>107563354</v>
      </c>
      <c r="M30" s="134">
        <f>SUM(M27:M28)</f>
        <v>84941308</v>
      </c>
    </row>
    <row r="31" spans="1:13" ht="11.25" x14ac:dyDescent="0.5">
      <c r="A31" s="18"/>
      <c r="E31" s="21"/>
      <c r="G31" s="57"/>
      <c r="K31" s="57"/>
    </row>
    <row r="32" spans="1:13" ht="15" customHeight="1" x14ac:dyDescent="0.5">
      <c r="A32" s="18" t="s">
        <v>134</v>
      </c>
      <c r="E32" s="21"/>
      <c r="G32" s="57"/>
      <c r="K32" s="57"/>
    </row>
    <row r="33" spans="1:13" ht="15" customHeight="1" x14ac:dyDescent="0.5">
      <c r="A33" s="25" t="s">
        <v>90</v>
      </c>
      <c r="E33" s="21"/>
      <c r="G33" s="57"/>
      <c r="K33" s="57"/>
    </row>
    <row r="34" spans="1:13" ht="15" customHeight="1" x14ac:dyDescent="0.5">
      <c r="A34" s="22" t="s">
        <v>55</v>
      </c>
      <c r="E34" s="21"/>
      <c r="G34" s="56">
        <v>26070163</v>
      </c>
      <c r="I34" s="134">
        <v>9267521</v>
      </c>
      <c r="K34" s="59">
        <v>0</v>
      </c>
      <c r="M34" s="16">
        <v>0</v>
      </c>
    </row>
    <row r="35" spans="1:13" ht="5.0999999999999996" customHeight="1" x14ac:dyDescent="0.5">
      <c r="E35" s="21"/>
      <c r="G35" s="55"/>
      <c r="I35" s="17"/>
      <c r="K35" s="57"/>
    </row>
    <row r="36" spans="1:13" ht="15" customHeight="1" x14ac:dyDescent="0.5">
      <c r="A36" s="22" t="s">
        <v>56</v>
      </c>
      <c r="E36" s="21"/>
      <c r="G36" s="57"/>
      <c r="K36" s="57"/>
    </row>
    <row r="37" spans="1:13" ht="15" customHeight="1" x14ac:dyDescent="0.5">
      <c r="A37" s="22" t="s">
        <v>54</v>
      </c>
      <c r="E37" s="21"/>
      <c r="G37" s="59">
        <f>SUM(G34:G36)</f>
        <v>26070163</v>
      </c>
      <c r="I37" s="16">
        <f>SUM(I34:I36)</f>
        <v>9267521</v>
      </c>
      <c r="K37" s="59">
        <f>SUM(K34:K36)</f>
        <v>0</v>
      </c>
      <c r="M37" s="16">
        <f>SUM(M34:M36)</f>
        <v>0</v>
      </c>
    </row>
    <row r="38" spans="1:13" ht="5.0999999999999996" customHeight="1" x14ac:dyDescent="0.5">
      <c r="E38" s="21"/>
      <c r="G38" s="57"/>
      <c r="K38" s="57"/>
    </row>
    <row r="39" spans="1:13" ht="15" customHeight="1" x14ac:dyDescent="0.5">
      <c r="A39" s="18" t="s">
        <v>171</v>
      </c>
      <c r="B39" s="18"/>
      <c r="C39" s="18"/>
      <c r="D39" s="18"/>
      <c r="E39" s="21"/>
      <c r="G39" s="59">
        <f>G37</f>
        <v>26070163</v>
      </c>
      <c r="I39" s="16">
        <f>I37</f>
        <v>9267521</v>
      </c>
      <c r="K39" s="59">
        <f>K37</f>
        <v>0</v>
      </c>
      <c r="M39" s="16">
        <f>M37</f>
        <v>0</v>
      </c>
    </row>
    <row r="40" spans="1:13" ht="5.0999999999999996" customHeight="1" x14ac:dyDescent="0.5">
      <c r="A40" s="18"/>
      <c r="B40" s="18"/>
      <c r="C40" s="18"/>
      <c r="D40" s="18"/>
      <c r="E40" s="21"/>
      <c r="G40" s="57"/>
      <c r="K40" s="57"/>
    </row>
    <row r="41" spans="1:13" ht="15" customHeight="1" thickBot="1" x14ac:dyDescent="0.55000000000000004">
      <c r="A41" s="18" t="s">
        <v>65</v>
      </c>
      <c r="E41" s="21"/>
      <c r="G41" s="60">
        <f>SUM(G30,G39)</f>
        <v>178353286</v>
      </c>
      <c r="I41" s="144">
        <f>SUM(I30,I39)</f>
        <v>125551780</v>
      </c>
      <c r="K41" s="60">
        <f>SUM(K30,K39)</f>
        <v>107563354</v>
      </c>
      <c r="M41" s="144">
        <f>SUM(M30,M39)</f>
        <v>84941308</v>
      </c>
    </row>
    <row r="42" spans="1:13" ht="12" thickTop="1" x14ac:dyDescent="0.5">
      <c r="A42" s="18"/>
      <c r="E42" s="21"/>
      <c r="G42" s="57"/>
      <c r="K42" s="57"/>
    </row>
    <row r="43" spans="1:13" ht="15" customHeight="1" x14ac:dyDescent="0.5">
      <c r="A43" s="18" t="s">
        <v>57</v>
      </c>
      <c r="E43" s="21"/>
      <c r="G43" s="57"/>
      <c r="K43" s="57"/>
    </row>
    <row r="44" spans="1:13" ht="15" customHeight="1" x14ac:dyDescent="0.5">
      <c r="B44" s="22" t="s">
        <v>58</v>
      </c>
      <c r="E44" s="21"/>
      <c r="G44" s="55">
        <f>G30-G45</f>
        <v>153280654</v>
      </c>
      <c r="I44" s="17">
        <f>+I30-I45</f>
        <v>115290343</v>
      </c>
      <c r="K44" s="55">
        <f>K30-K45</f>
        <v>107563354</v>
      </c>
      <c r="M44" s="17">
        <f>+M30-M45</f>
        <v>84941308</v>
      </c>
    </row>
    <row r="45" spans="1:13" ht="15" customHeight="1" x14ac:dyDescent="0.5">
      <c r="B45" s="22" t="s">
        <v>59</v>
      </c>
      <c r="E45" s="21"/>
      <c r="G45" s="59">
        <v>-997531</v>
      </c>
      <c r="I45" s="16">
        <v>993916</v>
      </c>
      <c r="K45" s="59">
        <v>0</v>
      </c>
      <c r="M45" s="16">
        <v>0</v>
      </c>
    </row>
    <row r="46" spans="1:13" ht="5.0999999999999996" customHeight="1" x14ac:dyDescent="0.5">
      <c r="A46" s="18"/>
      <c r="E46" s="21"/>
      <c r="G46" s="57"/>
      <c r="K46" s="57"/>
    </row>
    <row r="47" spans="1:13" ht="15" customHeight="1" thickBot="1" x14ac:dyDescent="0.55000000000000004">
      <c r="A47" s="18"/>
      <c r="E47" s="21"/>
      <c r="G47" s="60">
        <f>SUM(G44:G46)</f>
        <v>152283123</v>
      </c>
      <c r="I47" s="144">
        <f>SUM(I44:I46)</f>
        <v>116284259</v>
      </c>
      <c r="K47" s="60">
        <f>SUM(K44:K46)</f>
        <v>107563354</v>
      </c>
      <c r="M47" s="144">
        <f>SUM(M44:M46)</f>
        <v>84941308</v>
      </c>
    </row>
    <row r="48" spans="1:13" ht="12" thickTop="1" x14ac:dyDescent="0.5">
      <c r="A48" s="18"/>
      <c r="E48" s="21"/>
      <c r="G48" s="57"/>
      <c r="K48" s="57"/>
    </row>
    <row r="49" spans="1:13" ht="15" customHeight="1" x14ac:dyDescent="0.5">
      <c r="A49" s="18" t="s">
        <v>60</v>
      </c>
      <c r="E49" s="21"/>
      <c r="G49" s="57"/>
      <c r="K49" s="57"/>
    </row>
    <row r="50" spans="1:13" ht="15" customHeight="1" x14ac:dyDescent="0.5">
      <c r="B50" s="22" t="s">
        <v>58</v>
      </c>
      <c r="E50" s="21"/>
      <c r="G50" s="57">
        <f>G41-G51</f>
        <v>177478190</v>
      </c>
      <c r="I50" s="15">
        <f>I41-I51</f>
        <v>124776021</v>
      </c>
      <c r="K50" s="57">
        <f>K41-K51</f>
        <v>107563354</v>
      </c>
      <c r="L50" s="22"/>
      <c r="M50" s="15">
        <f>M41-M51</f>
        <v>84941308</v>
      </c>
    </row>
    <row r="51" spans="1:13" ht="15" customHeight="1" x14ac:dyDescent="0.5">
      <c r="B51" s="22" t="s">
        <v>59</v>
      </c>
      <c r="E51" s="21"/>
      <c r="G51" s="56">
        <f>G45+1872627</f>
        <v>875096</v>
      </c>
      <c r="I51" s="134">
        <f>I45-218157</f>
        <v>775759</v>
      </c>
      <c r="K51" s="59">
        <v>0</v>
      </c>
      <c r="M51" s="16">
        <v>0</v>
      </c>
    </row>
    <row r="52" spans="1:13" ht="5.0999999999999996" customHeight="1" x14ac:dyDescent="0.5">
      <c r="A52" s="18"/>
      <c r="E52" s="21"/>
      <c r="G52" s="57"/>
      <c r="K52" s="57"/>
    </row>
    <row r="53" spans="1:13" ht="15" customHeight="1" thickBot="1" x14ac:dyDescent="0.55000000000000004">
      <c r="A53" s="18"/>
      <c r="E53" s="21"/>
      <c r="G53" s="60">
        <f>SUM(G50:G52)</f>
        <v>178353286</v>
      </c>
      <c r="I53" s="144">
        <f>SUM(I50:I52)</f>
        <v>125551780</v>
      </c>
      <c r="K53" s="60">
        <f>SUM(K50:K52)</f>
        <v>107563354</v>
      </c>
      <c r="M53" s="144">
        <f>SUM(M50:M52)</f>
        <v>84941308</v>
      </c>
    </row>
    <row r="54" spans="1:13" ht="12" thickTop="1" x14ac:dyDescent="0.5">
      <c r="A54" s="18"/>
      <c r="E54" s="21"/>
      <c r="G54" s="57"/>
      <c r="K54" s="57"/>
    </row>
    <row r="55" spans="1:13" ht="15" customHeight="1" x14ac:dyDescent="0.5">
      <c r="A55" s="18" t="s">
        <v>135</v>
      </c>
      <c r="E55" s="21"/>
      <c r="G55" s="57"/>
      <c r="K55" s="57"/>
    </row>
    <row r="56" spans="1:13" ht="5.0999999999999996" customHeight="1" x14ac:dyDescent="0.5">
      <c r="A56" s="18"/>
      <c r="E56" s="21"/>
      <c r="G56" s="57"/>
      <c r="K56" s="57"/>
    </row>
    <row r="57" spans="1:13" ht="15" customHeight="1" thickBot="1" x14ac:dyDescent="0.55000000000000004">
      <c r="B57" s="22" t="s">
        <v>153</v>
      </c>
      <c r="E57" s="21"/>
      <c r="G57" s="145">
        <f>G44/2000000000</f>
        <v>7.6640326999999994E-2</v>
      </c>
      <c r="I57" s="146">
        <f>I44/2000000000</f>
        <v>5.7645171500000002E-2</v>
      </c>
      <c r="K57" s="145">
        <f>K44/2000000000</f>
        <v>5.3781677E-2</v>
      </c>
      <c r="M57" s="146">
        <f>M44/2000000000</f>
        <v>4.2470653999999997E-2</v>
      </c>
    </row>
    <row r="58" spans="1:13" ht="15" customHeight="1" thickTop="1" x14ac:dyDescent="0.5">
      <c r="E58" s="21"/>
      <c r="G58" s="96"/>
      <c r="H58" s="96"/>
      <c r="I58" s="96"/>
      <c r="J58" s="96"/>
      <c r="K58" s="96"/>
      <c r="L58" s="96"/>
      <c r="M58" s="96"/>
    </row>
    <row r="59" spans="1:13" ht="17.25" customHeight="1" x14ac:dyDescent="0.5">
      <c r="E59" s="21"/>
      <c r="G59" s="22"/>
      <c r="H59" s="22"/>
      <c r="I59" s="22"/>
      <c r="J59" s="22"/>
      <c r="K59" s="22"/>
      <c r="L59" s="22"/>
      <c r="M59" s="22"/>
    </row>
    <row r="60" spans="1:13" ht="17.25" customHeight="1" x14ac:dyDescent="0.5">
      <c r="E60" s="21"/>
      <c r="G60" s="22"/>
      <c r="H60" s="22"/>
      <c r="I60" s="22"/>
      <c r="J60" s="22"/>
      <c r="K60" s="22"/>
      <c r="L60" s="22"/>
      <c r="M60" s="22"/>
    </row>
    <row r="61" spans="1:13" ht="3.75" customHeight="1" x14ac:dyDescent="0.5">
      <c r="E61" s="21"/>
      <c r="G61" s="22"/>
      <c r="H61" s="22"/>
      <c r="I61" s="22"/>
      <c r="J61" s="22"/>
      <c r="K61" s="22"/>
      <c r="L61" s="22"/>
      <c r="M61" s="22"/>
    </row>
    <row r="62" spans="1:13" ht="21.95" customHeight="1" x14ac:dyDescent="0.5">
      <c r="A62" s="87" t="s">
        <v>147</v>
      </c>
      <c r="B62" s="92"/>
      <c r="C62" s="92"/>
      <c r="D62" s="92"/>
      <c r="E62" s="92"/>
      <c r="F62" s="92"/>
      <c r="G62" s="16"/>
      <c r="H62" s="16"/>
      <c r="I62" s="16"/>
      <c r="J62" s="16"/>
      <c r="K62" s="16"/>
      <c r="L62" s="16"/>
      <c r="M62" s="16"/>
    </row>
    <row r="63" spans="1:13" ht="16.350000000000001" customHeight="1" x14ac:dyDescent="0.5">
      <c r="E63" s="21"/>
    </row>
    <row r="64" spans="1:13" ht="16.350000000000001" customHeight="1" x14ac:dyDescent="0.5">
      <c r="E64" s="21"/>
    </row>
    <row r="65" spans="5:13" ht="16.350000000000001" customHeight="1" x14ac:dyDescent="0.5">
      <c r="E65" s="21"/>
      <c r="G65" s="22"/>
      <c r="H65" s="22"/>
      <c r="I65" s="22"/>
      <c r="J65" s="22"/>
      <c r="K65" s="22"/>
      <c r="L65" s="22"/>
      <c r="M65" s="22"/>
    </row>
    <row r="66" spans="5:13" ht="16.350000000000001" customHeight="1" x14ac:dyDescent="0.5">
      <c r="E66" s="21"/>
      <c r="G66" s="22"/>
      <c r="H66" s="22"/>
      <c r="I66" s="22"/>
      <c r="J66" s="22"/>
      <c r="K66" s="22"/>
      <c r="L66" s="22"/>
      <c r="M66" s="22"/>
    </row>
    <row r="67" spans="5:13" ht="16.350000000000001" customHeight="1" x14ac:dyDescent="0.5">
      <c r="E67" s="21"/>
      <c r="G67" s="22"/>
      <c r="H67" s="22"/>
      <c r="I67" s="22"/>
      <c r="J67" s="22"/>
      <c r="K67" s="22"/>
      <c r="L67" s="22"/>
      <c r="M67" s="22"/>
    </row>
    <row r="68" spans="5:13" ht="16.350000000000001" customHeight="1" x14ac:dyDescent="0.5">
      <c r="E68" s="21"/>
      <c r="G68" s="22"/>
      <c r="H68" s="22"/>
      <c r="I68" s="22"/>
      <c r="J68" s="22"/>
      <c r="K68" s="22"/>
      <c r="L68" s="22"/>
      <c r="M68" s="22"/>
    </row>
    <row r="69" spans="5:13" ht="16.350000000000001" customHeight="1" x14ac:dyDescent="0.5">
      <c r="E69" s="21"/>
      <c r="G69" s="22"/>
      <c r="H69" s="22"/>
      <c r="I69" s="22"/>
      <c r="J69" s="22"/>
      <c r="K69" s="22"/>
      <c r="L69" s="22"/>
      <c r="M69" s="22"/>
    </row>
    <row r="70" spans="5:13" ht="16.350000000000001" customHeight="1" x14ac:dyDescent="0.5">
      <c r="E70" s="21"/>
      <c r="G70" s="22"/>
      <c r="H70" s="22"/>
      <c r="I70" s="22"/>
      <c r="J70" s="22"/>
      <c r="K70" s="22"/>
      <c r="L70" s="22"/>
      <c r="M70" s="22"/>
    </row>
    <row r="71" spans="5:13" ht="16.350000000000001" customHeight="1" x14ac:dyDescent="0.5">
      <c r="E71" s="21"/>
      <c r="G71" s="22"/>
      <c r="H71" s="22"/>
      <c r="I71" s="22"/>
      <c r="J71" s="22"/>
      <c r="K71" s="22"/>
      <c r="L71" s="22"/>
      <c r="M71" s="22"/>
    </row>
    <row r="72" spans="5:13" ht="16.350000000000001" customHeight="1" x14ac:dyDescent="0.5">
      <c r="E72" s="21"/>
      <c r="G72" s="22"/>
      <c r="H72" s="22"/>
      <c r="I72" s="22"/>
      <c r="J72" s="22"/>
      <c r="K72" s="22"/>
      <c r="L72" s="22"/>
      <c r="M72" s="22"/>
    </row>
    <row r="73" spans="5:13" ht="16.350000000000001" customHeight="1" x14ac:dyDescent="0.5">
      <c r="E73" s="21"/>
      <c r="G73" s="22"/>
      <c r="H73" s="22"/>
      <c r="I73" s="22"/>
      <c r="J73" s="22"/>
      <c r="K73" s="22"/>
      <c r="L73" s="22"/>
      <c r="M73" s="22"/>
    </row>
    <row r="74" spans="5:13" ht="16.350000000000001" customHeight="1" x14ac:dyDescent="0.5">
      <c r="E74" s="21"/>
      <c r="G74" s="22"/>
      <c r="H74" s="22"/>
      <c r="I74" s="22"/>
      <c r="J74" s="22"/>
      <c r="K74" s="22"/>
      <c r="L74" s="22"/>
      <c r="M74" s="22"/>
    </row>
    <row r="75" spans="5:13" ht="16.350000000000001" customHeight="1" x14ac:dyDescent="0.5">
      <c r="E75" s="21"/>
      <c r="G75" s="22"/>
      <c r="H75" s="22"/>
      <c r="I75" s="22"/>
      <c r="J75" s="22"/>
      <c r="K75" s="22"/>
      <c r="L75" s="22"/>
      <c r="M75" s="22"/>
    </row>
    <row r="76" spans="5:13" ht="16.350000000000001" customHeight="1" x14ac:dyDescent="0.5">
      <c r="E76" s="21"/>
      <c r="G76" s="22"/>
      <c r="H76" s="22"/>
      <c r="I76" s="22"/>
      <c r="J76" s="22"/>
      <c r="K76" s="22"/>
      <c r="L76" s="22"/>
      <c r="M76" s="22"/>
    </row>
    <row r="77" spans="5:13" ht="16.350000000000001" customHeight="1" x14ac:dyDescent="0.5">
      <c r="E77" s="21"/>
      <c r="G77" s="22"/>
      <c r="H77" s="22"/>
      <c r="I77" s="22"/>
      <c r="J77" s="22"/>
      <c r="K77" s="22"/>
      <c r="L77" s="22"/>
      <c r="M77" s="22"/>
    </row>
    <row r="78" spans="5:13" ht="16.350000000000001" customHeight="1" x14ac:dyDescent="0.5">
      <c r="E78" s="21"/>
      <c r="G78" s="22"/>
      <c r="H78" s="22"/>
      <c r="I78" s="22"/>
      <c r="J78" s="22"/>
      <c r="K78" s="22"/>
      <c r="L78" s="22"/>
      <c r="M78" s="22"/>
    </row>
    <row r="79" spans="5:13" ht="16.350000000000001" customHeight="1" x14ac:dyDescent="0.5">
      <c r="E79" s="21"/>
      <c r="G79" s="22"/>
      <c r="H79" s="22"/>
      <c r="I79" s="22"/>
      <c r="J79" s="22"/>
      <c r="K79" s="22"/>
      <c r="L79" s="22"/>
      <c r="M79" s="22"/>
    </row>
    <row r="80" spans="5:13" ht="16.350000000000001" customHeight="1" x14ac:dyDescent="0.5">
      <c r="E80" s="21"/>
      <c r="G80" s="22"/>
      <c r="H80" s="22"/>
      <c r="I80" s="22"/>
      <c r="J80" s="22"/>
      <c r="K80" s="22"/>
      <c r="L80" s="22"/>
      <c r="M80" s="22"/>
    </row>
    <row r="81" spans="5:13" ht="16.350000000000001" customHeight="1" x14ac:dyDescent="0.5">
      <c r="E81" s="21"/>
      <c r="G81" s="22"/>
      <c r="H81" s="22"/>
      <c r="I81" s="22"/>
      <c r="J81" s="22"/>
      <c r="K81" s="22"/>
      <c r="L81" s="22"/>
      <c r="M81" s="22"/>
    </row>
    <row r="82" spans="5:13" ht="16.350000000000001" customHeight="1" x14ac:dyDescent="0.5">
      <c r="E82" s="21"/>
      <c r="G82" s="22"/>
      <c r="H82" s="22"/>
      <c r="I82" s="22"/>
      <c r="J82" s="22"/>
      <c r="K82" s="22"/>
      <c r="L82" s="22"/>
      <c r="M82" s="22"/>
    </row>
    <row r="83" spans="5:13" ht="16.350000000000001" customHeight="1" x14ac:dyDescent="0.5">
      <c r="E83" s="21"/>
      <c r="G83" s="22"/>
      <c r="H83" s="22"/>
      <c r="I83" s="22"/>
      <c r="J83" s="22"/>
      <c r="K83" s="22"/>
      <c r="L83" s="22"/>
      <c r="M83" s="22"/>
    </row>
    <row r="84" spans="5:13" ht="16.350000000000001" customHeight="1" x14ac:dyDescent="0.5">
      <c r="E84" s="21"/>
      <c r="G84" s="22"/>
      <c r="H84" s="22"/>
      <c r="I84" s="22"/>
      <c r="J84" s="22"/>
      <c r="K84" s="22"/>
      <c r="L84" s="22"/>
      <c r="M84" s="22"/>
    </row>
    <row r="85" spans="5:13" ht="16.350000000000001" customHeight="1" x14ac:dyDescent="0.5">
      <c r="E85" s="21"/>
      <c r="G85" s="22"/>
      <c r="H85" s="22"/>
      <c r="I85" s="22"/>
      <c r="J85" s="22"/>
      <c r="K85" s="22"/>
      <c r="L85" s="22"/>
      <c r="M85" s="22"/>
    </row>
    <row r="86" spans="5:13" ht="16.350000000000001" customHeight="1" x14ac:dyDescent="0.5">
      <c r="E86" s="21"/>
      <c r="G86" s="22"/>
      <c r="H86" s="22"/>
      <c r="I86" s="22"/>
      <c r="J86" s="22"/>
      <c r="K86" s="22"/>
      <c r="L86" s="22"/>
      <c r="M86" s="22"/>
    </row>
    <row r="87" spans="5:13" ht="16.350000000000001" customHeight="1" x14ac:dyDescent="0.5">
      <c r="E87" s="21"/>
      <c r="G87" s="22"/>
      <c r="H87" s="22"/>
      <c r="I87" s="22"/>
      <c r="J87" s="22"/>
      <c r="K87" s="22"/>
      <c r="L87" s="22"/>
      <c r="M87" s="22"/>
    </row>
    <row r="88" spans="5:13" ht="16.350000000000001" customHeight="1" x14ac:dyDescent="0.5">
      <c r="E88" s="21"/>
      <c r="G88" s="22"/>
      <c r="H88" s="22"/>
      <c r="I88" s="22"/>
      <c r="J88" s="22"/>
      <c r="K88" s="22"/>
      <c r="L88" s="22"/>
      <c r="M88" s="22"/>
    </row>
    <row r="89" spans="5:13" ht="16.350000000000001" customHeight="1" x14ac:dyDescent="0.5">
      <c r="E89" s="21"/>
      <c r="G89" s="22"/>
      <c r="H89" s="22"/>
      <c r="I89" s="22"/>
      <c r="J89" s="22"/>
      <c r="K89" s="22"/>
      <c r="L89" s="22"/>
      <c r="M89" s="22"/>
    </row>
    <row r="90" spans="5:13" ht="16.350000000000001" customHeight="1" x14ac:dyDescent="0.5">
      <c r="E90" s="21"/>
      <c r="G90" s="22"/>
      <c r="H90" s="22"/>
      <c r="I90" s="22"/>
      <c r="J90" s="22"/>
      <c r="K90" s="22"/>
      <c r="L90" s="22"/>
      <c r="M90" s="22"/>
    </row>
    <row r="91" spans="5:13" ht="16.350000000000001" customHeight="1" x14ac:dyDescent="0.5">
      <c r="E91" s="21"/>
      <c r="G91" s="22"/>
      <c r="H91" s="22"/>
      <c r="I91" s="22"/>
      <c r="J91" s="22"/>
      <c r="K91" s="22"/>
      <c r="L91" s="22"/>
      <c r="M91" s="22"/>
    </row>
    <row r="92" spans="5:13" ht="16.350000000000001" customHeight="1" x14ac:dyDescent="0.5">
      <c r="E92" s="21"/>
      <c r="G92" s="22"/>
      <c r="H92" s="22"/>
      <c r="I92" s="22"/>
      <c r="J92" s="22"/>
      <c r="K92" s="22"/>
      <c r="L92" s="22"/>
      <c r="M92" s="22"/>
    </row>
    <row r="93" spans="5:13" ht="16.350000000000001" customHeight="1" x14ac:dyDescent="0.5">
      <c r="E93" s="21"/>
      <c r="G93" s="22"/>
      <c r="H93" s="22"/>
      <c r="I93" s="22"/>
      <c r="J93" s="22"/>
      <c r="K93" s="22"/>
      <c r="L93" s="22"/>
      <c r="M93" s="22"/>
    </row>
    <row r="94" spans="5:13" ht="16.350000000000001" customHeight="1" x14ac:dyDescent="0.5">
      <c r="E94" s="21"/>
      <c r="G94" s="22"/>
      <c r="H94" s="22"/>
      <c r="I94" s="22"/>
      <c r="J94" s="22"/>
      <c r="K94" s="22"/>
      <c r="L94" s="22"/>
      <c r="M94" s="22"/>
    </row>
    <row r="95" spans="5:13" ht="16.350000000000001" customHeight="1" x14ac:dyDescent="0.5">
      <c r="E95" s="21"/>
      <c r="G95" s="22"/>
      <c r="H95" s="22"/>
      <c r="I95" s="22"/>
      <c r="J95" s="22"/>
      <c r="K95" s="22"/>
      <c r="L95" s="22"/>
      <c r="M95" s="22"/>
    </row>
    <row r="96" spans="5:13" ht="16.350000000000001" customHeight="1" x14ac:dyDescent="0.5">
      <c r="E96" s="21"/>
      <c r="G96" s="22"/>
      <c r="H96" s="22"/>
      <c r="I96" s="22"/>
      <c r="J96" s="22"/>
      <c r="K96" s="22"/>
      <c r="L96" s="22"/>
      <c r="M96" s="22"/>
    </row>
    <row r="97" spans="5:13" ht="16.350000000000001" customHeight="1" x14ac:dyDescent="0.5">
      <c r="E97" s="21"/>
      <c r="G97" s="22"/>
      <c r="H97" s="22"/>
      <c r="I97" s="22"/>
      <c r="J97" s="22"/>
      <c r="K97" s="22"/>
      <c r="L97" s="22"/>
      <c r="M97" s="22"/>
    </row>
    <row r="98" spans="5:13" ht="16.350000000000001" customHeight="1" x14ac:dyDescent="0.5">
      <c r="E98" s="21"/>
      <c r="G98" s="22"/>
      <c r="H98" s="22"/>
      <c r="I98" s="22"/>
      <c r="J98" s="22"/>
      <c r="K98" s="22"/>
      <c r="L98" s="22"/>
      <c r="M98" s="22"/>
    </row>
    <row r="99" spans="5:13" ht="16.350000000000001" customHeight="1" x14ac:dyDescent="0.5">
      <c r="E99" s="21"/>
      <c r="G99" s="22"/>
      <c r="H99" s="22"/>
      <c r="I99" s="22"/>
      <c r="J99" s="22"/>
      <c r="K99" s="22"/>
      <c r="L99" s="22"/>
      <c r="M99" s="22"/>
    </row>
    <row r="100" spans="5:13" ht="16.350000000000001" customHeight="1" x14ac:dyDescent="0.5">
      <c r="E100" s="21"/>
      <c r="G100" s="22"/>
      <c r="H100" s="22"/>
      <c r="I100" s="22"/>
      <c r="J100" s="22"/>
      <c r="K100" s="22"/>
      <c r="L100" s="22"/>
      <c r="M100" s="22"/>
    </row>
    <row r="101" spans="5:13" ht="16.350000000000001" customHeight="1" x14ac:dyDescent="0.5">
      <c r="E101" s="21"/>
      <c r="G101" s="22"/>
      <c r="H101" s="22"/>
      <c r="I101" s="22"/>
      <c r="J101" s="22"/>
      <c r="K101" s="22"/>
      <c r="L101" s="22"/>
      <c r="M101" s="22"/>
    </row>
    <row r="102" spans="5:13" ht="16.350000000000001" customHeight="1" x14ac:dyDescent="0.5">
      <c r="E102" s="21"/>
      <c r="G102" s="22"/>
      <c r="H102" s="22"/>
      <c r="I102" s="22"/>
      <c r="J102" s="22"/>
      <c r="K102" s="22"/>
      <c r="L102" s="22"/>
      <c r="M102" s="22"/>
    </row>
    <row r="103" spans="5:13" ht="16.350000000000001" customHeight="1" x14ac:dyDescent="0.5">
      <c r="E103" s="21"/>
      <c r="G103" s="22"/>
      <c r="H103" s="22"/>
      <c r="I103" s="22"/>
      <c r="J103" s="22"/>
      <c r="K103" s="22"/>
      <c r="L103" s="22"/>
      <c r="M103" s="22"/>
    </row>
    <row r="104" spans="5:13" ht="16.350000000000001" customHeight="1" x14ac:dyDescent="0.5">
      <c r="E104" s="21"/>
      <c r="G104" s="22"/>
      <c r="H104" s="22"/>
      <c r="I104" s="22"/>
      <c r="J104" s="22"/>
      <c r="K104" s="22"/>
      <c r="L104" s="22"/>
      <c r="M104" s="22"/>
    </row>
    <row r="105" spans="5:13" ht="16.350000000000001" customHeight="1" x14ac:dyDescent="0.5">
      <c r="E105" s="21"/>
      <c r="G105" s="22"/>
      <c r="H105" s="22"/>
      <c r="I105" s="22"/>
      <c r="J105" s="22"/>
      <c r="K105" s="22"/>
      <c r="L105" s="22"/>
      <c r="M105" s="22"/>
    </row>
    <row r="106" spans="5:13" ht="16.350000000000001" customHeight="1" x14ac:dyDescent="0.5">
      <c r="E106" s="21"/>
      <c r="G106" s="22"/>
      <c r="H106" s="22"/>
      <c r="I106" s="22"/>
      <c r="J106" s="22"/>
      <c r="K106" s="22"/>
      <c r="L106" s="22"/>
      <c r="M106" s="22"/>
    </row>
    <row r="107" spans="5:13" ht="16.350000000000001" customHeight="1" x14ac:dyDescent="0.5">
      <c r="E107" s="21"/>
      <c r="G107" s="22"/>
      <c r="H107" s="22"/>
      <c r="I107" s="22"/>
      <c r="J107" s="22"/>
      <c r="K107" s="22"/>
      <c r="L107" s="22"/>
      <c r="M107" s="22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ignoredErrors>
    <ignoredError sqref="G10:M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07"/>
  <sheetViews>
    <sheetView topLeftCell="A3" zoomScale="90" zoomScaleNormal="90" zoomScaleSheetLayoutView="80" workbookViewId="0">
      <selection activeCell="B52" sqref="B52"/>
    </sheetView>
  </sheetViews>
  <sheetFormatPr defaultColWidth="9.42578125" defaultRowHeight="11.25" x14ac:dyDescent="0.5"/>
  <cols>
    <col min="1" max="3" width="1.5703125" style="22" customWidth="1"/>
    <col min="4" max="4" width="41.42578125" style="22" customWidth="1"/>
    <col min="5" max="5" width="5.140625" style="22" customWidth="1"/>
    <col min="6" max="6" width="0.5703125" style="22" customWidth="1"/>
    <col min="7" max="7" width="11.7109375" style="15" customWidth="1"/>
    <col min="8" max="8" width="0.5703125" style="15" customWidth="1"/>
    <col min="9" max="9" width="11.42578125" style="15" customWidth="1"/>
    <col min="10" max="10" width="0.5703125" style="15" customWidth="1"/>
    <col min="11" max="11" width="11.42578125" style="15" customWidth="1"/>
    <col min="12" max="12" width="0.5703125" style="15" customWidth="1"/>
    <col min="13" max="13" width="11.5703125" style="15" customWidth="1"/>
    <col min="14" max="16384" width="9.42578125" style="22"/>
  </cols>
  <sheetData>
    <row r="1" spans="1:13" s="5" customFormat="1" ht="16.350000000000001" customHeight="1" x14ac:dyDescent="0.5">
      <c r="A1" s="6" t="s">
        <v>98</v>
      </c>
      <c r="E1" s="11"/>
      <c r="G1" s="1"/>
      <c r="H1" s="1"/>
      <c r="I1" s="1"/>
      <c r="J1" s="1"/>
      <c r="K1" s="1"/>
      <c r="L1" s="1"/>
      <c r="M1" s="1"/>
    </row>
    <row r="2" spans="1:13" s="5" customFormat="1" ht="16.350000000000001" customHeight="1" x14ac:dyDescent="0.5">
      <c r="A2" s="6" t="s">
        <v>106</v>
      </c>
      <c r="E2" s="11"/>
      <c r="G2" s="1"/>
      <c r="H2" s="1"/>
      <c r="I2" s="1"/>
      <c r="J2" s="1"/>
      <c r="K2" s="1"/>
      <c r="L2" s="1"/>
      <c r="M2" s="1"/>
    </row>
    <row r="3" spans="1:13" s="5" customFormat="1" ht="17.45" customHeight="1" x14ac:dyDescent="0.5">
      <c r="A3" s="29" t="s">
        <v>207</v>
      </c>
      <c r="B3" s="3"/>
      <c r="C3" s="3"/>
      <c r="D3" s="3"/>
      <c r="E3" s="147"/>
      <c r="F3" s="3"/>
      <c r="G3" s="4"/>
      <c r="H3" s="4"/>
      <c r="I3" s="4"/>
      <c r="J3" s="4"/>
      <c r="K3" s="4"/>
      <c r="L3" s="4"/>
      <c r="M3" s="4"/>
    </row>
    <row r="4" spans="1:13" ht="15" customHeight="1" x14ac:dyDescent="0.5">
      <c r="A4" s="18"/>
      <c r="E4" s="21"/>
    </row>
    <row r="5" spans="1:13" ht="15" customHeight="1" x14ac:dyDescent="0.5">
      <c r="E5" s="20"/>
      <c r="F5" s="18"/>
      <c r="G5" s="19"/>
      <c r="H5" s="19"/>
      <c r="I5" s="19"/>
      <c r="J5" s="19"/>
      <c r="K5" s="19"/>
      <c r="L5" s="19"/>
      <c r="M5" s="19"/>
    </row>
    <row r="6" spans="1:13" ht="15" customHeight="1" x14ac:dyDescent="0.5">
      <c r="A6" s="18"/>
      <c r="E6" s="21"/>
      <c r="G6" s="162" t="s">
        <v>40</v>
      </c>
      <c r="H6" s="162"/>
      <c r="I6" s="162"/>
      <c r="J6" s="19"/>
      <c r="K6" s="162" t="s">
        <v>61</v>
      </c>
      <c r="L6" s="162"/>
      <c r="M6" s="162"/>
    </row>
    <row r="7" spans="1:13" ht="15" customHeight="1" x14ac:dyDescent="0.5">
      <c r="A7" s="18"/>
      <c r="E7" s="21"/>
      <c r="G7" s="163" t="s">
        <v>41</v>
      </c>
      <c r="H7" s="163"/>
      <c r="I7" s="163"/>
      <c r="J7" s="19"/>
      <c r="K7" s="163" t="s">
        <v>41</v>
      </c>
      <c r="L7" s="163"/>
      <c r="M7" s="163"/>
    </row>
    <row r="8" spans="1:13" ht="15" customHeight="1" x14ac:dyDescent="0.5">
      <c r="E8" s="21"/>
      <c r="G8" s="19" t="s">
        <v>42</v>
      </c>
      <c r="H8" s="19"/>
      <c r="I8" s="19" t="s">
        <v>42</v>
      </c>
      <c r="J8" s="14"/>
      <c r="K8" s="19" t="s">
        <v>42</v>
      </c>
      <c r="L8" s="19"/>
      <c r="M8" s="19" t="s">
        <v>42</v>
      </c>
    </row>
    <row r="9" spans="1:13" ht="15" customHeight="1" x14ac:dyDescent="0.5">
      <c r="E9" s="20"/>
      <c r="F9" s="18"/>
      <c r="G9" s="19" t="s">
        <v>168</v>
      </c>
      <c r="H9" s="19"/>
      <c r="I9" s="19" t="s">
        <v>168</v>
      </c>
      <c r="J9" s="19"/>
      <c r="K9" s="19" t="s">
        <v>168</v>
      </c>
      <c r="L9" s="19"/>
      <c r="M9" s="19" t="s">
        <v>168</v>
      </c>
    </row>
    <row r="10" spans="1:13" ht="15" customHeight="1" x14ac:dyDescent="0.5">
      <c r="E10" s="21"/>
      <c r="G10" s="19" t="s">
        <v>159</v>
      </c>
      <c r="H10" s="19"/>
      <c r="I10" s="19" t="s">
        <v>149</v>
      </c>
      <c r="J10" s="18"/>
      <c r="K10" s="19" t="s">
        <v>159</v>
      </c>
      <c r="L10" s="19"/>
      <c r="M10" s="19" t="s">
        <v>149</v>
      </c>
    </row>
    <row r="11" spans="1:13" ht="15" customHeight="1" x14ac:dyDescent="0.5">
      <c r="E11" s="78" t="s">
        <v>0</v>
      </c>
      <c r="F11" s="18"/>
      <c r="G11" s="13" t="s">
        <v>1</v>
      </c>
      <c r="H11" s="19"/>
      <c r="I11" s="13" t="s">
        <v>1</v>
      </c>
      <c r="J11" s="23"/>
      <c r="K11" s="13" t="s">
        <v>1</v>
      </c>
      <c r="L11" s="19"/>
      <c r="M11" s="13" t="s">
        <v>1</v>
      </c>
    </row>
    <row r="12" spans="1:13" ht="5.0999999999999996" customHeight="1" x14ac:dyDescent="0.5">
      <c r="E12" s="21"/>
      <c r="G12" s="55"/>
      <c r="I12" s="17"/>
      <c r="K12" s="55"/>
      <c r="M12" s="17"/>
    </row>
    <row r="13" spans="1:13" ht="15" customHeight="1" x14ac:dyDescent="0.5">
      <c r="A13" s="22" t="s">
        <v>92</v>
      </c>
      <c r="E13" s="21"/>
      <c r="G13" s="55">
        <v>2111810716</v>
      </c>
      <c r="I13" s="17">
        <v>1962580977</v>
      </c>
      <c r="J13" s="24"/>
      <c r="K13" s="55">
        <v>1525977049</v>
      </c>
      <c r="L13" s="22"/>
      <c r="M13" s="17">
        <v>1438818230</v>
      </c>
    </row>
    <row r="14" spans="1:13" ht="15" customHeight="1" x14ac:dyDescent="0.5">
      <c r="A14" s="22" t="s">
        <v>89</v>
      </c>
      <c r="E14" s="21"/>
      <c r="G14" s="56">
        <v>-1342602923</v>
      </c>
      <c r="I14" s="134">
        <v>-1258123681</v>
      </c>
      <c r="J14" s="24"/>
      <c r="K14" s="56">
        <v>-1032456108</v>
      </c>
      <c r="L14" s="22"/>
      <c r="M14" s="134">
        <v>-1009156838</v>
      </c>
    </row>
    <row r="15" spans="1:13" ht="5.0999999999999996" customHeight="1" x14ac:dyDescent="0.5">
      <c r="E15" s="21"/>
      <c r="G15" s="58"/>
      <c r="I15" s="143"/>
      <c r="K15" s="58"/>
      <c r="M15" s="143"/>
    </row>
    <row r="16" spans="1:13" ht="15" customHeight="1" x14ac:dyDescent="0.5">
      <c r="A16" s="18" t="s">
        <v>22</v>
      </c>
      <c r="E16" s="21"/>
      <c r="G16" s="57">
        <f>SUM(G13:G14)</f>
        <v>769207793</v>
      </c>
      <c r="I16" s="15">
        <f>SUM(I13:I14)</f>
        <v>704457296</v>
      </c>
      <c r="K16" s="57">
        <f>SUM(K13:K14)</f>
        <v>493520941</v>
      </c>
      <c r="M16" s="15">
        <f>SUM(M13:M14)</f>
        <v>429661392</v>
      </c>
    </row>
    <row r="17" spans="1:13" ht="15" customHeight="1" x14ac:dyDescent="0.5">
      <c r="A17" s="22" t="s">
        <v>152</v>
      </c>
      <c r="E17" s="21">
        <v>19</v>
      </c>
      <c r="G17" s="55">
        <v>0</v>
      </c>
      <c r="I17" s="17">
        <v>0</v>
      </c>
      <c r="K17" s="55">
        <v>178442511</v>
      </c>
      <c r="M17" s="17">
        <v>78274386</v>
      </c>
    </row>
    <row r="18" spans="1:13" ht="15" customHeight="1" x14ac:dyDescent="0.5">
      <c r="A18" s="22" t="s">
        <v>172</v>
      </c>
      <c r="E18" s="21"/>
      <c r="G18" s="55">
        <v>-7639508</v>
      </c>
      <c r="I18" s="17">
        <v>14195617</v>
      </c>
      <c r="K18" s="55">
        <v>9494138</v>
      </c>
      <c r="M18" s="17">
        <v>11558225</v>
      </c>
    </row>
    <row r="19" spans="1:13" ht="15" customHeight="1" x14ac:dyDescent="0.5">
      <c r="A19" s="22" t="s">
        <v>46</v>
      </c>
      <c r="E19" s="21"/>
      <c r="G19" s="55">
        <v>6633175</v>
      </c>
      <c r="I19" s="17">
        <v>5010806</v>
      </c>
      <c r="K19" s="55">
        <v>27109052</v>
      </c>
      <c r="M19" s="17">
        <v>29701937</v>
      </c>
    </row>
    <row r="20" spans="1:13" ht="15" customHeight="1" x14ac:dyDescent="0.5">
      <c r="A20" s="22" t="s">
        <v>23</v>
      </c>
      <c r="E20" s="21"/>
      <c r="G20" s="55">
        <v>-130349917</v>
      </c>
      <c r="H20" s="17"/>
      <c r="I20" s="17">
        <v>-124822730</v>
      </c>
      <c r="J20" s="17"/>
      <c r="K20" s="55">
        <v>-89173821</v>
      </c>
      <c r="M20" s="17">
        <v>-92729695</v>
      </c>
    </row>
    <row r="21" spans="1:13" ht="15" customHeight="1" x14ac:dyDescent="0.5">
      <c r="A21" s="22" t="s">
        <v>24</v>
      </c>
      <c r="E21" s="21"/>
      <c r="G21" s="55">
        <v>-268301893</v>
      </c>
      <c r="H21" s="17"/>
      <c r="I21" s="17">
        <v>-249311493</v>
      </c>
      <c r="J21" s="17"/>
      <c r="K21" s="55">
        <v>-201177831</v>
      </c>
      <c r="M21" s="17">
        <v>-168288946</v>
      </c>
    </row>
    <row r="22" spans="1:13" ht="15" customHeight="1" x14ac:dyDescent="0.5">
      <c r="A22" s="22" t="s">
        <v>170</v>
      </c>
      <c r="E22" s="21"/>
      <c r="G22" s="55">
        <v>-655542</v>
      </c>
      <c r="H22" s="17"/>
      <c r="I22" s="17">
        <v>2583096</v>
      </c>
      <c r="J22" s="17"/>
      <c r="K22" s="55">
        <v>522150</v>
      </c>
      <c r="M22" s="17">
        <v>3238137</v>
      </c>
    </row>
    <row r="23" spans="1:13" ht="15" customHeight="1" x14ac:dyDescent="0.5">
      <c r="A23" s="22" t="s">
        <v>25</v>
      </c>
      <c r="E23" s="21"/>
      <c r="G23" s="55">
        <v>-4608251</v>
      </c>
      <c r="I23" s="17">
        <v>-4613013</v>
      </c>
      <c r="K23" s="55">
        <v>-4298536</v>
      </c>
      <c r="M23" s="17">
        <v>-4327578</v>
      </c>
    </row>
    <row r="24" spans="1:13" ht="15" customHeight="1" x14ac:dyDescent="0.5">
      <c r="A24" s="22" t="s">
        <v>211</v>
      </c>
      <c r="E24" s="21"/>
      <c r="G24" s="55"/>
      <c r="I24" s="17"/>
      <c r="K24" s="55"/>
      <c r="M24" s="17"/>
    </row>
    <row r="25" spans="1:13" ht="15" customHeight="1" x14ac:dyDescent="0.5">
      <c r="B25" s="22" t="s">
        <v>212</v>
      </c>
      <c r="E25" s="21">
        <v>10.199999999999999</v>
      </c>
      <c r="G25" s="56">
        <v>2407739</v>
      </c>
      <c r="I25" s="134">
        <v>0</v>
      </c>
      <c r="K25" s="56">
        <v>0</v>
      </c>
      <c r="M25" s="134">
        <v>0</v>
      </c>
    </row>
    <row r="26" spans="1:13" ht="5.0999999999999996" customHeight="1" x14ac:dyDescent="0.5">
      <c r="E26" s="21"/>
      <c r="G26" s="58"/>
      <c r="I26" s="143"/>
      <c r="K26" s="58"/>
      <c r="M26" s="143"/>
    </row>
    <row r="27" spans="1:13" ht="15" customHeight="1" x14ac:dyDescent="0.5">
      <c r="A27" s="18" t="s">
        <v>29</v>
      </c>
      <c r="E27" s="21"/>
      <c r="G27" s="58">
        <f>SUM(G16:G25)</f>
        <v>366693596</v>
      </c>
      <c r="I27" s="143">
        <f>SUM(I16:I25)</f>
        <v>347499579</v>
      </c>
      <c r="K27" s="58">
        <f>SUM(K16:K25)</f>
        <v>414438604</v>
      </c>
      <c r="M27" s="143">
        <f>SUM(M16:M25)</f>
        <v>287087858</v>
      </c>
    </row>
    <row r="28" spans="1:13" ht="15" customHeight="1" x14ac:dyDescent="0.5">
      <c r="A28" s="22" t="s">
        <v>26</v>
      </c>
      <c r="E28" s="21">
        <v>16</v>
      </c>
      <c r="G28" s="56">
        <v>-67379946</v>
      </c>
      <c r="I28" s="134">
        <v>-65498120</v>
      </c>
      <c r="K28" s="56">
        <v>-42402827</v>
      </c>
      <c r="M28" s="134">
        <v>-37743577</v>
      </c>
    </row>
    <row r="29" spans="1:13" ht="5.0999999999999996" customHeight="1" x14ac:dyDescent="0.5">
      <c r="E29" s="21"/>
      <c r="G29" s="57"/>
      <c r="K29" s="57"/>
    </row>
    <row r="30" spans="1:13" ht="15" customHeight="1" x14ac:dyDescent="0.5">
      <c r="A30" s="18" t="s">
        <v>156</v>
      </c>
      <c r="E30" s="21"/>
      <c r="G30" s="56">
        <f>SUM(G27:G28)</f>
        <v>299313650</v>
      </c>
      <c r="I30" s="134">
        <f>SUM(I27:I28)</f>
        <v>282001459</v>
      </c>
      <c r="K30" s="56">
        <f>SUM(K27:K28)</f>
        <v>372035777</v>
      </c>
      <c r="M30" s="134">
        <f>SUM(M27:M28)</f>
        <v>249344281</v>
      </c>
    </row>
    <row r="31" spans="1:13" x14ac:dyDescent="0.5">
      <c r="A31" s="18"/>
      <c r="E31" s="21"/>
      <c r="G31" s="57"/>
      <c r="K31" s="57"/>
    </row>
    <row r="32" spans="1:13" ht="15" customHeight="1" x14ac:dyDescent="0.5">
      <c r="A32" s="18" t="s">
        <v>134</v>
      </c>
      <c r="E32" s="21"/>
      <c r="G32" s="57"/>
      <c r="K32" s="57"/>
    </row>
    <row r="33" spans="1:13" ht="15" customHeight="1" x14ac:dyDescent="0.5">
      <c r="A33" s="25" t="s">
        <v>90</v>
      </c>
      <c r="E33" s="21"/>
      <c r="G33" s="57"/>
      <c r="K33" s="57"/>
    </row>
    <row r="34" spans="1:13" ht="15" customHeight="1" x14ac:dyDescent="0.5">
      <c r="A34" s="22" t="s">
        <v>55</v>
      </c>
      <c r="E34" s="21"/>
      <c r="G34" s="56">
        <v>39761101</v>
      </c>
      <c r="I34" s="134">
        <v>-7012886</v>
      </c>
      <c r="K34" s="59">
        <v>0</v>
      </c>
      <c r="M34" s="16">
        <v>0</v>
      </c>
    </row>
    <row r="35" spans="1:13" ht="5.0999999999999996" customHeight="1" x14ac:dyDescent="0.5">
      <c r="E35" s="21"/>
      <c r="G35" s="55"/>
      <c r="I35" s="17"/>
      <c r="K35" s="57"/>
    </row>
    <row r="36" spans="1:13" ht="15" customHeight="1" x14ac:dyDescent="0.5">
      <c r="A36" s="22" t="s">
        <v>56</v>
      </c>
      <c r="E36" s="21"/>
      <c r="G36" s="57"/>
      <c r="K36" s="57"/>
    </row>
    <row r="37" spans="1:13" ht="15" customHeight="1" x14ac:dyDescent="0.5">
      <c r="A37" s="22" t="s">
        <v>54</v>
      </c>
      <c r="E37" s="21"/>
      <c r="G37" s="59">
        <f>SUM(G34:G36)</f>
        <v>39761101</v>
      </c>
      <c r="I37" s="16">
        <f>SUM(I34:I36)</f>
        <v>-7012886</v>
      </c>
      <c r="K37" s="59">
        <f>SUM(K34:K36)</f>
        <v>0</v>
      </c>
      <c r="M37" s="16">
        <f>SUM(M34:M36)</f>
        <v>0</v>
      </c>
    </row>
    <row r="38" spans="1:13" ht="5.0999999999999996" customHeight="1" x14ac:dyDescent="0.5">
      <c r="E38" s="21"/>
      <c r="G38" s="57"/>
      <c r="K38" s="57"/>
    </row>
    <row r="39" spans="1:13" ht="15" customHeight="1" x14ac:dyDescent="0.5">
      <c r="A39" s="18" t="s">
        <v>171</v>
      </c>
      <c r="B39" s="18"/>
      <c r="C39" s="18"/>
      <c r="D39" s="18"/>
      <c r="E39" s="21"/>
      <c r="G39" s="59">
        <f>G37</f>
        <v>39761101</v>
      </c>
      <c r="I39" s="16">
        <f>I37</f>
        <v>-7012886</v>
      </c>
      <c r="K39" s="59">
        <f>K37</f>
        <v>0</v>
      </c>
      <c r="M39" s="16">
        <f>M37</f>
        <v>0</v>
      </c>
    </row>
    <row r="40" spans="1:13" ht="5.0999999999999996" customHeight="1" x14ac:dyDescent="0.5">
      <c r="A40" s="18"/>
      <c r="B40" s="18"/>
      <c r="C40" s="18"/>
      <c r="D40" s="18"/>
      <c r="E40" s="21"/>
      <c r="G40" s="57"/>
      <c r="K40" s="57"/>
    </row>
    <row r="41" spans="1:13" ht="15" customHeight="1" thickBot="1" x14ac:dyDescent="0.55000000000000004">
      <c r="A41" s="18" t="s">
        <v>65</v>
      </c>
      <c r="E41" s="21"/>
      <c r="G41" s="60">
        <f>G30+G39</f>
        <v>339074751</v>
      </c>
      <c r="I41" s="144">
        <f>I30+I39</f>
        <v>274988573</v>
      </c>
      <c r="K41" s="60">
        <f>K30+K39</f>
        <v>372035777</v>
      </c>
      <c r="M41" s="144">
        <f>M30+M39</f>
        <v>249344281</v>
      </c>
    </row>
    <row r="42" spans="1:13" ht="12" thickTop="1" x14ac:dyDescent="0.5">
      <c r="A42" s="18"/>
      <c r="E42" s="21"/>
      <c r="G42" s="57"/>
      <c r="K42" s="57"/>
    </row>
    <row r="43" spans="1:13" ht="15" customHeight="1" x14ac:dyDescent="0.5">
      <c r="A43" s="18" t="s">
        <v>57</v>
      </c>
      <c r="E43" s="21"/>
      <c r="G43" s="57"/>
      <c r="K43" s="57"/>
    </row>
    <row r="44" spans="1:13" ht="15" customHeight="1" x14ac:dyDescent="0.5">
      <c r="B44" s="22" t="s">
        <v>58</v>
      </c>
      <c r="E44" s="21"/>
      <c r="G44" s="57">
        <f>G30-G45</f>
        <v>300019033</v>
      </c>
      <c r="I44" s="15">
        <f>+I30-I45</f>
        <v>278155649</v>
      </c>
      <c r="K44" s="57">
        <f>K30-K45</f>
        <v>372035777</v>
      </c>
      <c r="M44" s="15">
        <f>+M30-M45</f>
        <v>249344281</v>
      </c>
    </row>
    <row r="45" spans="1:13" ht="15" customHeight="1" x14ac:dyDescent="0.5">
      <c r="B45" s="22" t="s">
        <v>59</v>
      </c>
      <c r="E45" s="21"/>
      <c r="G45" s="59">
        <v>-705383</v>
      </c>
      <c r="I45" s="16">
        <v>3845810</v>
      </c>
      <c r="K45" s="59">
        <v>0</v>
      </c>
      <c r="M45" s="16">
        <v>0</v>
      </c>
    </row>
    <row r="46" spans="1:13" ht="5.0999999999999996" customHeight="1" x14ac:dyDescent="0.5">
      <c r="A46" s="18"/>
      <c r="E46" s="21"/>
      <c r="G46" s="57"/>
      <c r="K46" s="57"/>
    </row>
    <row r="47" spans="1:13" ht="15" customHeight="1" thickBot="1" x14ac:dyDescent="0.55000000000000004">
      <c r="A47" s="18"/>
      <c r="E47" s="21"/>
      <c r="G47" s="60">
        <f>SUM(G44:G45)</f>
        <v>299313650</v>
      </c>
      <c r="I47" s="144">
        <f>SUM(I44:I45)</f>
        <v>282001459</v>
      </c>
      <c r="K47" s="60">
        <f>SUM(K44:K45)</f>
        <v>372035777</v>
      </c>
      <c r="M47" s="144">
        <f>SUM(M44:M45)</f>
        <v>249344281</v>
      </c>
    </row>
    <row r="48" spans="1:13" ht="12" thickTop="1" x14ac:dyDescent="0.5">
      <c r="A48" s="18"/>
      <c r="E48" s="21"/>
      <c r="G48" s="57"/>
      <c r="K48" s="57"/>
    </row>
    <row r="49" spans="1:13" ht="15" customHeight="1" x14ac:dyDescent="0.5">
      <c r="A49" s="18" t="s">
        <v>60</v>
      </c>
      <c r="E49" s="21"/>
      <c r="G49" s="57"/>
      <c r="K49" s="57"/>
    </row>
    <row r="50" spans="1:13" ht="15" customHeight="1" x14ac:dyDescent="0.5">
      <c r="B50" s="22" t="s">
        <v>58</v>
      </c>
      <c r="E50" s="21"/>
      <c r="G50" s="57">
        <f>G41-G51</f>
        <v>339340174</v>
      </c>
      <c r="I50" s="15">
        <f>I41-I51</f>
        <v>271901497</v>
      </c>
      <c r="K50" s="57">
        <f>K41-K51</f>
        <v>372035777</v>
      </c>
      <c r="L50" s="22"/>
      <c r="M50" s="15">
        <f>M41-M51</f>
        <v>249344281</v>
      </c>
    </row>
    <row r="51" spans="1:13" ht="15" customHeight="1" x14ac:dyDescent="0.5">
      <c r="B51" s="22" t="s">
        <v>59</v>
      </c>
      <c r="E51" s="21"/>
      <c r="G51" s="59">
        <f>G45+439960</f>
        <v>-265423</v>
      </c>
      <c r="I51" s="16">
        <f>I45-758734</f>
        <v>3087076</v>
      </c>
      <c r="K51" s="59">
        <f>K45</f>
        <v>0</v>
      </c>
      <c r="M51" s="16">
        <f>M45</f>
        <v>0</v>
      </c>
    </row>
    <row r="52" spans="1:13" ht="5.0999999999999996" customHeight="1" x14ac:dyDescent="0.5">
      <c r="A52" s="18"/>
      <c r="E52" s="21"/>
      <c r="G52" s="57"/>
      <c r="K52" s="57"/>
    </row>
    <row r="53" spans="1:13" ht="15" customHeight="1" thickBot="1" x14ac:dyDescent="0.55000000000000004">
      <c r="A53" s="18"/>
      <c r="E53" s="21"/>
      <c r="G53" s="60">
        <f>SUM(G50:G52)</f>
        <v>339074751</v>
      </c>
      <c r="I53" s="144">
        <f>SUM(I50:I52)</f>
        <v>274988573</v>
      </c>
      <c r="K53" s="60">
        <f>SUM(K50:K52)</f>
        <v>372035777</v>
      </c>
      <c r="M53" s="144">
        <f>SUM(M50:M52)</f>
        <v>249344281</v>
      </c>
    </row>
    <row r="54" spans="1:13" ht="12" thickTop="1" x14ac:dyDescent="0.5">
      <c r="A54" s="18"/>
      <c r="E54" s="21"/>
      <c r="G54" s="57"/>
      <c r="K54" s="57"/>
    </row>
    <row r="55" spans="1:13" ht="15" customHeight="1" x14ac:dyDescent="0.5">
      <c r="A55" s="18" t="s">
        <v>135</v>
      </c>
      <c r="E55" s="21"/>
      <c r="G55" s="57"/>
      <c r="K55" s="57"/>
    </row>
    <row r="56" spans="1:13" ht="5.0999999999999996" customHeight="1" x14ac:dyDescent="0.5">
      <c r="A56" s="18"/>
      <c r="E56" s="21"/>
      <c r="G56" s="57"/>
      <c r="K56" s="57"/>
    </row>
    <row r="57" spans="1:13" ht="15" customHeight="1" thickBot="1" x14ac:dyDescent="0.55000000000000004">
      <c r="B57" s="22" t="s">
        <v>153</v>
      </c>
      <c r="E57" s="21"/>
      <c r="G57" s="145">
        <f>G44/2000000000</f>
        <v>0.1500095165</v>
      </c>
      <c r="I57" s="146">
        <f>I44/2000000000</f>
        <v>0.1390778245</v>
      </c>
      <c r="K57" s="145">
        <f>K44/2000000000</f>
        <v>0.18601788850000001</v>
      </c>
      <c r="M57" s="146">
        <f>M44/2000000000</f>
        <v>0.1246721405</v>
      </c>
    </row>
    <row r="58" spans="1:13" ht="15" customHeight="1" thickTop="1" x14ac:dyDescent="0.5">
      <c r="E58" s="21"/>
      <c r="G58" s="97"/>
      <c r="H58" s="97"/>
      <c r="I58" s="97"/>
      <c r="J58" s="97"/>
      <c r="K58" s="97"/>
      <c r="L58" s="97"/>
      <c r="M58" s="97"/>
    </row>
    <row r="59" spans="1:13" ht="15.75" customHeight="1" x14ac:dyDescent="0.5">
      <c r="E59" s="21"/>
      <c r="G59" s="98"/>
      <c r="H59" s="98"/>
      <c r="I59" s="98"/>
      <c r="J59" s="98"/>
      <c r="K59" s="98"/>
      <c r="L59" s="98"/>
      <c r="M59" s="98"/>
    </row>
    <row r="60" spans="1:13" ht="15.75" customHeight="1" x14ac:dyDescent="0.5">
      <c r="E60" s="21"/>
      <c r="G60" s="98"/>
      <c r="H60" s="98"/>
      <c r="I60" s="98"/>
      <c r="J60" s="98"/>
      <c r="K60" s="98"/>
      <c r="L60" s="98"/>
      <c r="M60" s="98"/>
    </row>
    <row r="61" spans="1:13" ht="8.25" customHeight="1" x14ac:dyDescent="0.5">
      <c r="E61" s="21"/>
      <c r="G61" s="98"/>
      <c r="H61" s="98"/>
      <c r="I61" s="98"/>
      <c r="J61" s="98"/>
      <c r="K61" s="98"/>
      <c r="L61" s="98"/>
      <c r="M61" s="98"/>
    </row>
    <row r="62" spans="1:13" s="5" customFormat="1" ht="21.95" customHeight="1" x14ac:dyDescent="0.5">
      <c r="A62" s="87" t="s">
        <v>147</v>
      </c>
      <c r="B62" s="3"/>
      <c r="C62" s="3"/>
      <c r="D62" s="3"/>
      <c r="E62" s="3"/>
      <c r="F62" s="3"/>
      <c r="G62" s="4"/>
      <c r="H62" s="4"/>
      <c r="I62" s="4"/>
      <c r="J62" s="4"/>
      <c r="K62" s="4"/>
      <c r="L62" s="4"/>
      <c r="M62" s="4"/>
    </row>
    <row r="63" spans="1:13" ht="16.350000000000001" customHeight="1" x14ac:dyDescent="0.5">
      <c r="E63" s="21"/>
    </row>
    <row r="64" spans="1:13" ht="16.350000000000001" customHeight="1" x14ac:dyDescent="0.5">
      <c r="E64" s="21"/>
    </row>
    <row r="65" spans="5:13" ht="16.350000000000001" customHeight="1" x14ac:dyDescent="0.5">
      <c r="E65" s="21"/>
      <c r="G65" s="22"/>
      <c r="H65" s="22"/>
      <c r="I65" s="22"/>
      <c r="J65" s="22"/>
      <c r="K65" s="22"/>
      <c r="L65" s="22"/>
      <c r="M65" s="22"/>
    </row>
    <row r="66" spans="5:13" ht="16.350000000000001" customHeight="1" x14ac:dyDescent="0.5">
      <c r="E66" s="21"/>
      <c r="G66" s="22"/>
      <c r="H66" s="22"/>
      <c r="I66" s="22"/>
      <c r="J66" s="22"/>
      <c r="K66" s="22"/>
      <c r="L66" s="22"/>
      <c r="M66" s="22"/>
    </row>
    <row r="67" spans="5:13" ht="16.350000000000001" customHeight="1" x14ac:dyDescent="0.5">
      <c r="E67" s="21"/>
      <c r="G67" s="22"/>
      <c r="H67" s="22"/>
      <c r="I67" s="22"/>
      <c r="J67" s="22"/>
      <c r="K67" s="22"/>
      <c r="L67" s="22"/>
      <c r="M67" s="22"/>
    </row>
    <row r="68" spans="5:13" ht="16.350000000000001" customHeight="1" x14ac:dyDescent="0.5">
      <c r="E68" s="21"/>
      <c r="G68" s="22"/>
      <c r="H68" s="22"/>
      <c r="I68" s="22"/>
      <c r="J68" s="22"/>
      <c r="K68" s="22"/>
      <c r="L68" s="22"/>
      <c r="M68" s="22"/>
    </row>
    <row r="69" spans="5:13" ht="16.350000000000001" customHeight="1" x14ac:dyDescent="0.5">
      <c r="E69" s="21"/>
      <c r="G69" s="22"/>
      <c r="H69" s="22"/>
      <c r="I69" s="22"/>
      <c r="J69" s="22"/>
      <c r="K69" s="22"/>
      <c r="L69" s="22"/>
      <c r="M69" s="22"/>
    </row>
    <row r="70" spans="5:13" ht="16.350000000000001" customHeight="1" x14ac:dyDescent="0.5">
      <c r="E70" s="21"/>
      <c r="G70" s="22"/>
      <c r="H70" s="22"/>
      <c r="I70" s="22"/>
      <c r="J70" s="22"/>
      <c r="K70" s="22"/>
      <c r="L70" s="22"/>
      <c r="M70" s="22"/>
    </row>
    <row r="71" spans="5:13" ht="16.350000000000001" customHeight="1" x14ac:dyDescent="0.5">
      <c r="E71" s="21"/>
      <c r="G71" s="22"/>
      <c r="H71" s="22"/>
      <c r="I71" s="22"/>
      <c r="J71" s="22"/>
      <c r="K71" s="22"/>
      <c r="L71" s="22"/>
      <c r="M71" s="22"/>
    </row>
    <row r="72" spans="5:13" ht="16.350000000000001" customHeight="1" x14ac:dyDescent="0.5">
      <c r="E72" s="21"/>
      <c r="G72" s="22"/>
      <c r="H72" s="22"/>
      <c r="I72" s="22"/>
      <c r="J72" s="22"/>
      <c r="K72" s="22"/>
      <c r="L72" s="22"/>
      <c r="M72" s="22"/>
    </row>
    <row r="73" spans="5:13" ht="16.350000000000001" customHeight="1" x14ac:dyDescent="0.5">
      <c r="E73" s="21"/>
      <c r="G73" s="22"/>
      <c r="H73" s="22"/>
      <c r="I73" s="22"/>
      <c r="J73" s="22"/>
      <c r="K73" s="22"/>
      <c r="L73" s="22"/>
      <c r="M73" s="22"/>
    </row>
    <row r="74" spans="5:13" ht="16.350000000000001" customHeight="1" x14ac:dyDescent="0.5">
      <c r="E74" s="21"/>
      <c r="G74" s="22"/>
      <c r="H74" s="22"/>
      <c r="I74" s="22"/>
      <c r="J74" s="22"/>
      <c r="K74" s="22"/>
      <c r="L74" s="22"/>
      <c r="M74" s="22"/>
    </row>
    <row r="75" spans="5:13" ht="16.350000000000001" customHeight="1" x14ac:dyDescent="0.5">
      <c r="E75" s="21"/>
      <c r="G75" s="22"/>
      <c r="H75" s="22"/>
      <c r="I75" s="22"/>
      <c r="J75" s="22"/>
      <c r="K75" s="22"/>
      <c r="L75" s="22"/>
      <c r="M75" s="22"/>
    </row>
    <row r="76" spans="5:13" ht="16.350000000000001" customHeight="1" x14ac:dyDescent="0.5">
      <c r="E76" s="21"/>
      <c r="G76" s="22"/>
      <c r="H76" s="22"/>
      <c r="I76" s="22"/>
      <c r="J76" s="22"/>
      <c r="K76" s="22"/>
      <c r="L76" s="22"/>
      <c r="M76" s="22"/>
    </row>
    <row r="77" spans="5:13" ht="16.350000000000001" customHeight="1" x14ac:dyDescent="0.5">
      <c r="E77" s="21"/>
      <c r="G77" s="22"/>
      <c r="H77" s="22"/>
      <c r="I77" s="22"/>
      <c r="J77" s="22"/>
      <c r="K77" s="22"/>
      <c r="L77" s="22"/>
      <c r="M77" s="22"/>
    </row>
    <row r="78" spans="5:13" ht="16.350000000000001" customHeight="1" x14ac:dyDescent="0.5">
      <c r="E78" s="21"/>
      <c r="G78" s="22"/>
      <c r="H78" s="22"/>
      <c r="I78" s="22"/>
      <c r="J78" s="22"/>
      <c r="K78" s="22"/>
      <c r="L78" s="22"/>
      <c r="M78" s="22"/>
    </row>
    <row r="79" spans="5:13" ht="16.350000000000001" customHeight="1" x14ac:dyDescent="0.5">
      <c r="E79" s="21"/>
      <c r="G79" s="22"/>
      <c r="H79" s="22"/>
      <c r="I79" s="22"/>
      <c r="J79" s="22"/>
      <c r="K79" s="22"/>
      <c r="L79" s="22"/>
      <c r="M79" s="22"/>
    </row>
    <row r="80" spans="5:13" ht="16.350000000000001" customHeight="1" x14ac:dyDescent="0.5">
      <c r="E80" s="21"/>
      <c r="G80" s="22"/>
      <c r="H80" s="22"/>
      <c r="I80" s="22"/>
      <c r="J80" s="22"/>
      <c r="K80" s="22"/>
      <c r="L80" s="22"/>
      <c r="M80" s="22"/>
    </row>
    <row r="81" spans="5:13" ht="16.350000000000001" customHeight="1" x14ac:dyDescent="0.5">
      <c r="E81" s="21"/>
      <c r="G81" s="22"/>
      <c r="H81" s="22"/>
      <c r="I81" s="22"/>
      <c r="J81" s="22"/>
      <c r="K81" s="22"/>
      <c r="L81" s="22"/>
      <c r="M81" s="22"/>
    </row>
    <row r="82" spans="5:13" ht="16.350000000000001" customHeight="1" x14ac:dyDescent="0.5">
      <c r="E82" s="21"/>
      <c r="G82" s="22"/>
      <c r="H82" s="22"/>
      <c r="I82" s="22"/>
      <c r="J82" s="22"/>
      <c r="K82" s="22"/>
      <c r="L82" s="22"/>
      <c r="M82" s="22"/>
    </row>
    <row r="83" spans="5:13" ht="16.350000000000001" customHeight="1" x14ac:dyDescent="0.5">
      <c r="E83" s="21"/>
      <c r="G83" s="22"/>
      <c r="H83" s="22"/>
      <c r="I83" s="22"/>
      <c r="J83" s="22"/>
      <c r="K83" s="22"/>
      <c r="L83" s="22"/>
      <c r="M83" s="22"/>
    </row>
    <row r="84" spans="5:13" ht="16.350000000000001" customHeight="1" x14ac:dyDescent="0.5">
      <c r="E84" s="21"/>
      <c r="G84" s="22"/>
      <c r="H84" s="22"/>
      <c r="I84" s="22"/>
      <c r="J84" s="22"/>
      <c r="K84" s="22"/>
      <c r="L84" s="22"/>
      <c r="M84" s="22"/>
    </row>
    <row r="85" spans="5:13" ht="16.350000000000001" customHeight="1" x14ac:dyDescent="0.5">
      <c r="E85" s="21"/>
      <c r="G85" s="22"/>
      <c r="H85" s="22"/>
      <c r="I85" s="22"/>
      <c r="J85" s="22"/>
      <c r="K85" s="22"/>
      <c r="L85" s="22"/>
      <c r="M85" s="22"/>
    </row>
    <row r="86" spans="5:13" ht="16.350000000000001" customHeight="1" x14ac:dyDescent="0.5">
      <c r="E86" s="21"/>
      <c r="G86" s="22"/>
      <c r="H86" s="22"/>
      <c r="I86" s="22"/>
      <c r="J86" s="22"/>
      <c r="K86" s="22"/>
      <c r="L86" s="22"/>
      <c r="M86" s="22"/>
    </row>
    <row r="87" spans="5:13" ht="16.350000000000001" customHeight="1" x14ac:dyDescent="0.5">
      <c r="E87" s="21"/>
      <c r="G87" s="22"/>
      <c r="H87" s="22"/>
      <c r="I87" s="22"/>
      <c r="J87" s="22"/>
      <c r="K87" s="22"/>
      <c r="L87" s="22"/>
      <c r="M87" s="22"/>
    </row>
    <row r="88" spans="5:13" ht="16.350000000000001" customHeight="1" x14ac:dyDescent="0.5">
      <c r="E88" s="21"/>
      <c r="G88" s="22"/>
      <c r="H88" s="22"/>
      <c r="I88" s="22"/>
      <c r="J88" s="22"/>
      <c r="K88" s="22"/>
      <c r="L88" s="22"/>
      <c r="M88" s="22"/>
    </row>
    <row r="89" spans="5:13" ht="16.350000000000001" customHeight="1" x14ac:dyDescent="0.5">
      <c r="E89" s="21"/>
      <c r="G89" s="22"/>
      <c r="H89" s="22"/>
      <c r="I89" s="22"/>
      <c r="J89" s="22"/>
      <c r="K89" s="22"/>
      <c r="L89" s="22"/>
      <c r="M89" s="22"/>
    </row>
    <row r="90" spans="5:13" ht="16.350000000000001" customHeight="1" x14ac:dyDescent="0.5">
      <c r="E90" s="21"/>
      <c r="G90" s="22"/>
      <c r="H90" s="22"/>
      <c r="I90" s="22"/>
      <c r="J90" s="22"/>
      <c r="K90" s="22"/>
      <c r="L90" s="22"/>
      <c r="M90" s="22"/>
    </row>
    <row r="91" spans="5:13" ht="16.350000000000001" customHeight="1" x14ac:dyDescent="0.5">
      <c r="E91" s="21"/>
      <c r="G91" s="22"/>
      <c r="H91" s="22"/>
      <c r="I91" s="22"/>
      <c r="J91" s="22"/>
      <c r="K91" s="22"/>
      <c r="L91" s="22"/>
      <c r="M91" s="22"/>
    </row>
    <row r="92" spans="5:13" ht="16.350000000000001" customHeight="1" x14ac:dyDescent="0.5">
      <c r="E92" s="21"/>
      <c r="G92" s="22"/>
      <c r="H92" s="22"/>
      <c r="I92" s="22"/>
      <c r="J92" s="22"/>
      <c r="K92" s="22"/>
      <c r="L92" s="22"/>
      <c r="M92" s="22"/>
    </row>
    <row r="93" spans="5:13" ht="16.350000000000001" customHeight="1" x14ac:dyDescent="0.5">
      <c r="E93" s="21"/>
      <c r="G93" s="22"/>
      <c r="H93" s="22"/>
      <c r="I93" s="22"/>
      <c r="J93" s="22"/>
      <c r="K93" s="22"/>
      <c r="L93" s="22"/>
      <c r="M93" s="22"/>
    </row>
    <row r="94" spans="5:13" ht="16.350000000000001" customHeight="1" x14ac:dyDescent="0.5">
      <c r="E94" s="21"/>
      <c r="G94" s="22"/>
      <c r="H94" s="22"/>
      <c r="I94" s="22"/>
      <c r="J94" s="22"/>
      <c r="K94" s="22"/>
      <c r="L94" s="22"/>
      <c r="M94" s="22"/>
    </row>
    <row r="95" spans="5:13" ht="16.350000000000001" customHeight="1" x14ac:dyDescent="0.5">
      <c r="E95" s="21"/>
      <c r="G95" s="22"/>
      <c r="H95" s="22"/>
      <c r="I95" s="22"/>
      <c r="J95" s="22"/>
      <c r="K95" s="22"/>
      <c r="L95" s="22"/>
      <c r="M95" s="22"/>
    </row>
    <row r="96" spans="5:13" ht="16.350000000000001" customHeight="1" x14ac:dyDescent="0.5">
      <c r="E96" s="21"/>
      <c r="G96" s="22"/>
      <c r="H96" s="22"/>
      <c r="I96" s="22"/>
      <c r="J96" s="22"/>
      <c r="K96" s="22"/>
      <c r="L96" s="22"/>
      <c r="M96" s="22"/>
    </row>
    <row r="97" spans="5:13" ht="16.350000000000001" customHeight="1" x14ac:dyDescent="0.5">
      <c r="E97" s="21"/>
      <c r="G97" s="22"/>
      <c r="H97" s="22"/>
      <c r="I97" s="22"/>
      <c r="J97" s="22"/>
      <c r="K97" s="22"/>
      <c r="L97" s="22"/>
      <c r="M97" s="22"/>
    </row>
    <row r="98" spans="5:13" ht="16.350000000000001" customHeight="1" x14ac:dyDescent="0.5">
      <c r="E98" s="21"/>
      <c r="G98" s="22"/>
      <c r="H98" s="22"/>
      <c r="I98" s="22"/>
      <c r="J98" s="22"/>
      <c r="K98" s="22"/>
      <c r="L98" s="22"/>
      <c r="M98" s="22"/>
    </row>
    <row r="99" spans="5:13" ht="16.350000000000001" customHeight="1" x14ac:dyDescent="0.5">
      <c r="E99" s="21"/>
      <c r="G99" s="22"/>
      <c r="H99" s="22"/>
      <c r="I99" s="22"/>
      <c r="J99" s="22"/>
      <c r="K99" s="22"/>
      <c r="L99" s="22"/>
      <c r="M99" s="22"/>
    </row>
    <row r="100" spans="5:13" ht="16.350000000000001" customHeight="1" x14ac:dyDescent="0.5">
      <c r="E100" s="21"/>
      <c r="G100" s="22"/>
      <c r="H100" s="22"/>
      <c r="I100" s="22"/>
      <c r="J100" s="22"/>
      <c r="K100" s="22"/>
      <c r="L100" s="22"/>
      <c r="M100" s="22"/>
    </row>
    <row r="101" spans="5:13" ht="16.350000000000001" customHeight="1" x14ac:dyDescent="0.5">
      <c r="E101" s="21"/>
      <c r="G101" s="22"/>
      <c r="H101" s="22"/>
      <c r="I101" s="22"/>
      <c r="J101" s="22"/>
      <c r="K101" s="22"/>
      <c r="L101" s="22"/>
      <c r="M101" s="22"/>
    </row>
    <row r="102" spans="5:13" ht="16.350000000000001" customHeight="1" x14ac:dyDescent="0.5">
      <c r="E102" s="21"/>
      <c r="G102" s="22"/>
      <c r="H102" s="22"/>
      <c r="I102" s="22"/>
      <c r="J102" s="22"/>
      <c r="K102" s="22"/>
      <c r="L102" s="22"/>
      <c r="M102" s="22"/>
    </row>
    <row r="103" spans="5:13" ht="16.350000000000001" customHeight="1" x14ac:dyDescent="0.5">
      <c r="E103" s="21"/>
      <c r="G103" s="22"/>
      <c r="H103" s="22"/>
      <c r="I103" s="22"/>
      <c r="J103" s="22"/>
      <c r="K103" s="22"/>
      <c r="L103" s="22"/>
      <c r="M103" s="22"/>
    </row>
    <row r="104" spans="5:13" ht="16.350000000000001" customHeight="1" x14ac:dyDescent="0.5">
      <c r="E104" s="21"/>
      <c r="G104" s="22"/>
      <c r="H104" s="22"/>
      <c r="I104" s="22"/>
      <c r="J104" s="22"/>
      <c r="K104" s="22"/>
      <c r="L104" s="22"/>
      <c r="M104" s="22"/>
    </row>
    <row r="105" spans="5:13" ht="16.350000000000001" customHeight="1" x14ac:dyDescent="0.5">
      <c r="E105" s="21"/>
      <c r="G105" s="22"/>
      <c r="H105" s="22"/>
      <c r="I105" s="22"/>
      <c r="J105" s="22"/>
      <c r="K105" s="22"/>
      <c r="L105" s="22"/>
      <c r="M105" s="22"/>
    </row>
    <row r="106" spans="5:13" ht="16.350000000000001" customHeight="1" x14ac:dyDescent="0.5">
      <c r="E106" s="21"/>
      <c r="G106" s="22"/>
      <c r="H106" s="22"/>
      <c r="I106" s="22"/>
      <c r="J106" s="22"/>
      <c r="K106" s="22"/>
      <c r="L106" s="22"/>
      <c r="M106" s="22"/>
    </row>
    <row r="107" spans="5:13" ht="16.350000000000001" customHeight="1" x14ac:dyDescent="0.5">
      <c r="E107" s="21"/>
      <c r="G107" s="22"/>
      <c r="H107" s="22"/>
      <c r="I107" s="22"/>
      <c r="J107" s="22"/>
      <c r="K107" s="22"/>
      <c r="L107" s="22"/>
      <c r="M107" s="22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  <ignoredErrors>
    <ignoredError sqref="G10:M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6"/>
  <sheetViews>
    <sheetView topLeftCell="A3" zoomScaleNormal="100" workbookViewId="0">
      <selection activeCell="B52" sqref="B52"/>
    </sheetView>
  </sheetViews>
  <sheetFormatPr defaultColWidth="9.42578125" defaultRowHeight="16.5" customHeight="1" x14ac:dyDescent="0.5"/>
  <cols>
    <col min="1" max="3" width="1.5703125" style="5" customWidth="1"/>
    <col min="4" max="4" width="28.140625" style="5" customWidth="1"/>
    <col min="5" max="5" width="4.5703125" style="5" customWidth="1"/>
    <col min="6" max="6" width="0.5703125" style="5" customWidth="1"/>
    <col min="7" max="7" width="11.28515625" style="1" customWidth="1"/>
    <col min="8" max="8" width="0.5703125" style="1" customWidth="1"/>
    <col min="9" max="9" width="11.7109375" style="1" customWidth="1"/>
    <col min="10" max="10" width="0.5703125" style="1" customWidth="1"/>
    <col min="11" max="11" width="15.42578125" style="1" customWidth="1"/>
    <col min="12" max="12" width="0.5703125" style="1" customWidth="1"/>
    <col min="13" max="13" width="11.28515625" style="1" customWidth="1"/>
    <col min="14" max="14" width="0.5703125" style="1" customWidth="1"/>
    <col min="15" max="15" width="13" style="1" customWidth="1"/>
    <col min="16" max="16" width="0.5703125" style="1" customWidth="1"/>
    <col min="17" max="17" width="24.7109375" style="1" customWidth="1"/>
    <col min="18" max="18" width="0.5703125" style="1" customWidth="1"/>
    <col min="19" max="19" width="11.85546875" style="1" customWidth="1"/>
    <col min="20" max="20" width="0.5703125" style="1" customWidth="1"/>
    <col min="21" max="21" width="11.140625" style="1" customWidth="1"/>
    <col min="22" max="22" width="0.5703125" style="1" customWidth="1"/>
    <col min="23" max="23" width="11.7109375" style="1" customWidth="1"/>
    <col min="24" max="16384" width="9.42578125" style="5"/>
  </cols>
  <sheetData>
    <row r="1" spans="1:23" ht="16.5" customHeight="1" x14ac:dyDescent="0.5">
      <c r="A1" s="6" t="s">
        <v>98</v>
      </c>
    </row>
    <row r="2" spans="1:23" ht="16.5" customHeight="1" x14ac:dyDescent="0.5">
      <c r="A2" s="6" t="s">
        <v>107</v>
      </c>
    </row>
    <row r="3" spans="1:23" ht="16.5" customHeight="1" x14ac:dyDescent="0.5">
      <c r="A3" s="2" t="s">
        <v>207</v>
      </c>
      <c r="B3" s="3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6.5" customHeight="1" x14ac:dyDescent="0.5">
      <c r="A4" s="6"/>
    </row>
    <row r="5" spans="1:23" ht="16.5" customHeight="1" x14ac:dyDescent="0.5">
      <c r="A5" s="6"/>
    </row>
    <row r="6" spans="1:23" s="22" customFormat="1" ht="15.95" customHeight="1" x14ac:dyDescent="0.5">
      <c r="G6" s="164" t="s">
        <v>88</v>
      </c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</row>
    <row r="7" spans="1:23" s="22" customFormat="1" ht="15.95" customHeight="1" x14ac:dyDescent="0.5">
      <c r="G7" s="23"/>
      <c r="H7" s="23"/>
      <c r="I7" s="23"/>
      <c r="J7" s="23"/>
      <c r="K7" s="23"/>
      <c r="L7" s="23"/>
      <c r="M7" s="165" t="s">
        <v>43</v>
      </c>
      <c r="N7" s="165"/>
      <c r="O7" s="165"/>
      <c r="P7" s="165"/>
      <c r="Q7" s="165"/>
      <c r="R7" s="165"/>
      <c r="S7" s="165"/>
      <c r="T7" s="23"/>
      <c r="U7" s="23"/>
      <c r="V7" s="23"/>
      <c r="W7" s="23"/>
    </row>
    <row r="8" spans="1:23" s="22" customFormat="1" ht="15.95" customHeight="1" x14ac:dyDescent="0.5">
      <c r="G8" s="166" t="s">
        <v>133</v>
      </c>
      <c r="H8" s="166"/>
      <c r="I8" s="166"/>
      <c r="J8" s="166"/>
      <c r="K8" s="166"/>
      <c r="L8" s="148"/>
      <c r="M8" s="164" t="s">
        <v>20</v>
      </c>
      <c r="N8" s="164"/>
      <c r="O8" s="164"/>
      <c r="P8" s="148"/>
      <c r="Q8" s="149" t="s">
        <v>53</v>
      </c>
      <c r="R8" s="23"/>
      <c r="T8" s="23"/>
      <c r="U8" s="23"/>
      <c r="V8" s="148"/>
      <c r="W8" s="148"/>
    </row>
    <row r="9" spans="1:23" s="22" customFormat="1" ht="15.95" customHeight="1" x14ac:dyDescent="0.5">
      <c r="G9" s="15"/>
      <c r="H9" s="15"/>
      <c r="I9" s="15"/>
      <c r="J9" s="148"/>
      <c r="K9" s="14" t="s">
        <v>87</v>
      </c>
      <c r="L9" s="148"/>
      <c r="M9" s="15"/>
      <c r="N9" s="15"/>
      <c r="O9" s="15"/>
      <c r="P9" s="148"/>
      <c r="R9" s="148"/>
      <c r="V9" s="148"/>
      <c r="W9" s="148"/>
    </row>
    <row r="10" spans="1:23" s="22" customFormat="1" ht="15.95" customHeight="1" x14ac:dyDescent="0.5">
      <c r="G10" s="14" t="s">
        <v>72</v>
      </c>
      <c r="H10" s="14"/>
      <c r="I10" s="14" t="s">
        <v>137</v>
      </c>
      <c r="J10" s="148"/>
      <c r="K10" s="14" t="s">
        <v>93</v>
      </c>
      <c r="L10" s="148"/>
      <c r="M10" s="14" t="s">
        <v>99</v>
      </c>
      <c r="N10" s="148"/>
      <c r="O10" s="14"/>
      <c r="P10" s="148"/>
      <c r="Q10" s="14"/>
      <c r="R10" s="148"/>
      <c r="S10" s="14" t="s">
        <v>28</v>
      </c>
      <c r="T10" s="14"/>
      <c r="U10" s="14" t="s">
        <v>51</v>
      </c>
      <c r="V10" s="148"/>
      <c r="W10" s="148"/>
    </row>
    <row r="11" spans="1:23" s="22" customFormat="1" ht="15.95" customHeight="1" x14ac:dyDescent="0.5">
      <c r="G11" s="14" t="s">
        <v>71</v>
      </c>
      <c r="H11" s="14"/>
      <c r="I11" s="14" t="s">
        <v>138</v>
      </c>
      <c r="J11" s="23"/>
      <c r="K11" s="14" t="s">
        <v>94</v>
      </c>
      <c r="L11" s="14"/>
      <c r="M11" s="108" t="s">
        <v>100</v>
      </c>
      <c r="N11" s="14"/>
      <c r="O11" s="108"/>
      <c r="P11" s="14"/>
      <c r="Q11" s="14" t="s">
        <v>123</v>
      </c>
      <c r="S11" s="14" t="s">
        <v>49</v>
      </c>
      <c r="T11" s="14"/>
      <c r="U11" s="14" t="s">
        <v>52</v>
      </c>
      <c r="V11" s="23"/>
      <c r="W11" s="14"/>
    </row>
    <row r="12" spans="1:23" s="22" customFormat="1" ht="15.95" customHeight="1" x14ac:dyDescent="0.5">
      <c r="G12" s="14" t="s">
        <v>27</v>
      </c>
      <c r="H12" s="14"/>
      <c r="I12" s="14" t="s">
        <v>139</v>
      </c>
      <c r="J12" s="23"/>
      <c r="K12" s="14" t="s">
        <v>85</v>
      </c>
      <c r="L12" s="14"/>
      <c r="M12" s="14" t="s">
        <v>101</v>
      </c>
      <c r="N12" s="14"/>
      <c r="O12" s="14" t="s">
        <v>21</v>
      </c>
      <c r="P12" s="14"/>
      <c r="Q12" s="14" t="s">
        <v>110</v>
      </c>
      <c r="S12" s="14" t="s">
        <v>50</v>
      </c>
      <c r="T12" s="14"/>
      <c r="U12" s="14" t="s">
        <v>48</v>
      </c>
      <c r="V12" s="23"/>
      <c r="W12" s="14" t="s">
        <v>47</v>
      </c>
    </row>
    <row r="13" spans="1:23" s="22" customFormat="1" ht="15.95" customHeight="1" x14ac:dyDescent="0.5">
      <c r="E13" s="107" t="s">
        <v>0</v>
      </c>
      <c r="F13" s="20"/>
      <c r="G13" s="13" t="s">
        <v>1</v>
      </c>
      <c r="H13" s="14"/>
      <c r="I13" s="13" t="s">
        <v>1</v>
      </c>
      <c r="J13" s="23"/>
      <c r="K13" s="13" t="s">
        <v>1</v>
      </c>
      <c r="L13" s="14"/>
      <c r="M13" s="13" t="s">
        <v>1</v>
      </c>
      <c r="N13" s="14"/>
      <c r="O13" s="13" t="s">
        <v>1</v>
      </c>
      <c r="P13" s="14"/>
      <c r="Q13" s="13" t="s">
        <v>1</v>
      </c>
      <c r="R13" s="14"/>
      <c r="S13" s="13" t="s">
        <v>1</v>
      </c>
      <c r="T13" s="14"/>
      <c r="U13" s="13" t="s">
        <v>1</v>
      </c>
      <c r="V13" s="23"/>
      <c r="W13" s="13" t="s">
        <v>1</v>
      </c>
    </row>
    <row r="14" spans="1:23" s="22" customFormat="1" ht="15.95" customHeight="1" x14ac:dyDescent="0.5">
      <c r="A14" s="18"/>
      <c r="B14" s="150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pans="1:23" s="22" customFormat="1" ht="15.95" customHeight="1" x14ac:dyDescent="0.5">
      <c r="A15" s="18" t="s">
        <v>150</v>
      </c>
      <c r="E15" s="21"/>
      <c r="F15" s="21"/>
      <c r="G15" s="15">
        <v>2000000000</v>
      </c>
      <c r="H15" s="15"/>
      <c r="I15" s="15">
        <v>1248938736</v>
      </c>
      <c r="J15" s="15"/>
      <c r="K15" s="15">
        <v>94712575</v>
      </c>
      <c r="L15" s="15"/>
      <c r="M15" s="15">
        <v>146750000</v>
      </c>
      <c r="N15" s="15"/>
      <c r="O15" s="15">
        <v>723517605</v>
      </c>
      <c r="P15" s="15"/>
      <c r="Q15" s="15">
        <v>10309662</v>
      </c>
      <c r="R15" s="15"/>
      <c r="S15" s="15">
        <f>SUM(G15:Q15)</f>
        <v>4224228578</v>
      </c>
      <c r="T15" s="15"/>
      <c r="U15" s="15">
        <v>12325363</v>
      </c>
      <c r="V15" s="17"/>
      <c r="W15" s="15">
        <f>SUM(S15:U15)</f>
        <v>4236553941</v>
      </c>
    </row>
    <row r="16" spans="1:23" s="22" customFormat="1" ht="15.95" customHeight="1" x14ac:dyDescent="0.5">
      <c r="A16" s="151" t="s">
        <v>131</v>
      </c>
      <c r="B16" s="152"/>
      <c r="C16" s="76"/>
      <c r="D16" s="76"/>
      <c r="E16" s="21"/>
      <c r="F16" s="21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7"/>
      <c r="W16" s="15"/>
    </row>
    <row r="17" spans="1:23" s="22" customFormat="1" ht="15.95" customHeight="1" x14ac:dyDescent="0.5">
      <c r="A17" s="151"/>
      <c r="B17" s="152" t="s">
        <v>173</v>
      </c>
      <c r="C17" s="76"/>
      <c r="D17" s="76"/>
      <c r="E17" s="21"/>
      <c r="F17" s="21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7"/>
      <c r="W17" s="15"/>
    </row>
    <row r="18" spans="1:23" s="22" customFormat="1" ht="15.95" customHeight="1" x14ac:dyDescent="0.5">
      <c r="A18" s="151"/>
      <c r="B18" s="152" t="s">
        <v>217</v>
      </c>
      <c r="C18" s="76"/>
      <c r="D18" s="76"/>
      <c r="E18" s="21">
        <v>10.199999999999999</v>
      </c>
      <c r="F18" s="21"/>
      <c r="G18" s="15">
        <v>0</v>
      </c>
      <c r="H18" s="15"/>
      <c r="I18" s="15">
        <v>0</v>
      </c>
      <c r="J18" s="15"/>
      <c r="K18" s="15">
        <v>0</v>
      </c>
      <c r="L18" s="15"/>
      <c r="M18" s="15">
        <v>0</v>
      </c>
      <c r="N18" s="15"/>
      <c r="O18" s="15">
        <v>0</v>
      </c>
      <c r="P18" s="15"/>
      <c r="Q18" s="15">
        <v>0</v>
      </c>
      <c r="R18" s="15"/>
      <c r="S18" s="15">
        <f>SUM(G18:Q18)</f>
        <v>0</v>
      </c>
      <c r="T18" s="15"/>
      <c r="U18" s="15">
        <v>4900000</v>
      </c>
      <c r="V18" s="17"/>
      <c r="W18" s="15">
        <f>SUM(S18:U18)</f>
        <v>4900000</v>
      </c>
    </row>
    <row r="19" spans="1:23" s="22" customFormat="1" ht="15.95" customHeight="1" x14ac:dyDescent="0.5">
      <c r="A19" s="151" t="s">
        <v>154</v>
      </c>
      <c r="B19" s="152"/>
      <c r="C19" s="76"/>
      <c r="D19" s="76"/>
      <c r="E19" s="21">
        <v>17</v>
      </c>
      <c r="F19" s="21"/>
      <c r="G19" s="15">
        <v>0</v>
      </c>
      <c r="H19" s="15"/>
      <c r="I19" s="15">
        <v>0</v>
      </c>
      <c r="J19" s="15"/>
      <c r="K19" s="15">
        <v>0</v>
      </c>
      <c r="L19" s="15"/>
      <c r="M19" s="15">
        <v>0</v>
      </c>
      <c r="N19" s="15"/>
      <c r="O19" s="15">
        <v>-300000000</v>
      </c>
      <c r="P19" s="15"/>
      <c r="Q19" s="15">
        <v>0</v>
      </c>
      <c r="R19" s="15"/>
      <c r="S19" s="15">
        <f>SUM(G19:Q19)</f>
        <v>-300000000</v>
      </c>
      <c r="T19" s="15"/>
      <c r="U19" s="15">
        <v>-1225614</v>
      </c>
      <c r="V19" s="17"/>
      <c r="W19" s="15">
        <f>SUM(S19:U19)</f>
        <v>-301225614</v>
      </c>
    </row>
    <row r="20" spans="1:23" s="22" customFormat="1" ht="15.95" customHeight="1" x14ac:dyDescent="0.5">
      <c r="A20" s="22" t="s">
        <v>65</v>
      </c>
      <c r="G20" s="16">
        <v>0</v>
      </c>
      <c r="H20" s="15"/>
      <c r="I20" s="16">
        <v>0</v>
      </c>
      <c r="J20" s="17"/>
      <c r="K20" s="16">
        <v>0</v>
      </c>
      <c r="L20" s="17"/>
      <c r="M20" s="16">
        <v>0</v>
      </c>
      <c r="N20" s="17"/>
      <c r="O20" s="16">
        <v>278155649</v>
      </c>
      <c r="P20" s="17"/>
      <c r="Q20" s="16">
        <v>-6254152</v>
      </c>
      <c r="R20" s="17"/>
      <c r="S20" s="16">
        <f>SUM(G20:Q20)</f>
        <v>271901497</v>
      </c>
      <c r="T20" s="15"/>
      <c r="U20" s="16">
        <v>3087076</v>
      </c>
      <c r="V20" s="17"/>
      <c r="W20" s="16">
        <f>SUM(S20:U20)</f>
        <v>274988573</v>
      </c>
    </row>
    <row r="21" spans="1:23" s="22" customFormat="1" ht="15.95" customHeight="1" x14ac:dyDescent="0.5">
      <c r="G21" s="153"/>
      <c r="H21" s="153"/>
      <c r="I21" s="153"/>
      <c r="J21" s="15"/>
      <c r="K21" s="15"/>
      <c r="L21" s="15"/>
      <c r="M21" s="15"/>
      <c r="N21" s="15"/>
      <c r="O21" s="15"/>
      <c r="P21" s="15"/>
      <c r="Q21" s="15"/>
      <c r="R21" s="15"/>
      <c r="S21" s="17"/>
      <c r="T21" s="15"/>
      <c r="U21" s="15"/>
      <c r="V21" s="15"/>
      <c r="W21" s="15"/>
    </row>
    <row r="22" spans="1:23" s="22" customFormat="1" ht="15.95" customHeight="1" thickBot="1" x14ac:dyDescent="0.55000000000000004">
      <c r="A22" s="154" t="s">
        <v>174</v>
      </c>
      <c r="B22" s="150"/>
      <c r="G22" s="144">
        <f>SUM(G15:G20)</f>
        <v>2000000000</v>
      </c>
      <c r="H22" s="15"/>
      <c r="I22" s="144">
        <f>SUM(I15:I20)</f>
        <v>1248938736</v>
      </c>
      <c r="J22" s="15"/>
      <c r="K22" s="144">
        <f>SUM(K15:K20)</f>
        <v>94712575</v>
      </c>
      <c r="L22" s="15"/>
      <c r="M22" s="144">
        <f>SUM(M15:M20)</f>
        <v>146750000</v>
      </c>
      <c r="N22" s="15"/>
      <c r="O22" s="144">
        <f>SUM(O15:O20)</f>
        <v>701673254</v>
      </c>
      <c r="P22" s="15"/>
      <c r="Q22" s="144">
        <f>SUM(Q15:Q20)</f>
        <v>4055510</v>
      </c>
      <c r="R22" s="15"/>
      <c r="S22" s="144">
        <f>SUM(S15:S20)</f>
        <v>4196130075</v>
      </c>
      <c r="T22" s="15"/>
      <c r="U22" s="144">
        <f>SUM(U15:U20)</f>
        <v>19086825</v>
      </c>
      <c r="V22" s="15"/>
      <c r="W22" s="144">
        <f>SUM(W15:W20)</f>
        <v>4215216900</v>
      </c>
    </row>
    <row r="23" spans="1:23" s="22" customFormat="1" ht="15.95" customHeight="1" thickTop="1" x14ac:dyDescent="0.5">
      <c r="A23" s="18"/>
      <c r="B23" s="150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1:23" s="22" customFormat="1" ht="15.95" customHeight="1" x14ac:dyDescent="0.5">
      <c r="A24" s="18"/>
      <c r="B24" s="150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s="22" customFormat="1" ht="15.95" customHeight="1" x14ac:dyDescent="0.5">
      <c r="A25" s="18" t="s">
        <v>160</v>
      </c>
      <c r="E25" s="21"/>
      <c r="F25" s="21"/>
      <c r="G25" s="57">
        <v>2000000000</v>
      </c>
      <c r="H25" s="15"/>
      <c r="I25" s="57">
        <v>1248938736</v>
      </c>
      <c r="J25" s="15"/>
      <c r="K25" s="57">
        <v>94712575</v>
      </c>
      <c r="L25" s="15"/>
      <c r="M25" s="57">
        <v>164250000</v>
      </c>
      <c r="N25" s="15"/>
      <c r="O25" s="57">
        <v>893334562</v>
      </c>
      <c r="P25" s="15"/>
      <c r="Q25" s="57">
        <v>-27917903</v>
      </c>
      <c r="R25" s="15"/>
      <c r="S25" s="57">
        <f>SUM(G25:Q25)</f>
        <v>4373317970</v>
      </c>
      <c r="T25" s="15"/>
      <c r="U25" s="57">
        <v>23197792</v>
      </c>
      <c r="V25" s="17"/>
      <c r="W25" s="57">
        <f>SUM(S25:U25)</f>
        <v>4396515762</v>
      </c>
    </row>
    <row r="26" spans="1:23" s="22" customFormat="1" ht="15.95" customHeight="1" x14ac:dyDescent="0.5">
      <c r="A26" s="151" t="s">
        <v>154</v>
      </c>
      <c r="B26" s="152"/>
      <c r="C26" s="76"/>
      <c r="D26" s="76"/>
      <c r="E26" s="21">
        <v>17</v>
      </c>
      <c r="F26" s="21"/>
      <c r="G26" s="57">
        <v>0</v>
      </c>
      <c r="H26" s="15"/>
      <c r="I26" s="57">
        <v>0</v>
      </c>
      <c r="J26" s="15"/>
      <c r="K26" s="57">
        <v>0</v>
      </c>
      <c r="L26" s="15"/>
      <c r="M26" s="57">
        <v>0</v>
      </c>
      <c r="N26" s="15"/>
      <c r="O26" s="57">
        <v>-200000000</v>
      </c>
      <c r="P26" s="15"/>
      <c r="Q26" s="57">
        <v>0</v>
      </c>
      <c r="R26" s="15"/>
      <c r="S26" s="57">
        <f>SUM(G26:Q26)</f>
        <v>-200000000</v>
      </c>
      <c r="T26" s="15"/>
      <c r="U26" s="57">
        <v>-6151761</v>
      </c>
      <c r="V26" s="17"/>
      <c r="W26" s="57">
        <f>SUM(S26:U26)</f>
        <v>-206151761</v>
      </c>
    </row>
    <row r="27" spans="1:23" s="22" customFormat="1" ht="15.95" customHeight="1" x14ac:dyDescent="0.5">
      <c r="A27" s="22" t="s">
        <v>65</v>
      </c>
      <c r="G27" s="59">
        <v>0</v>
      </c>
      <c r="H27" s="15"/>
      <c r="I27" s="59">
        <v>0</v>
      </c>
      <c r="J27" s="17"/>
      <c r="K27" s="59">
        <v>0</v>
      </c>
      <c r="L27" s="17"/>
      <c r="M27" s="59">
        <v>0</v>
      </c>
      <c r="N27" s="17"/>
      <c r="O27" s="59">
        <f>'E6 (6M)'!G44</f>
        <v>300019033</v>
      </c>
      <c r="P27" s="17"/>
      <c r="Q27" s="59">
        <f>'E6 (6M)'!G50-'E6 (6M)'!G44</f>
        <v>39321141</v>
      </c>
      <c r="R27" s="17"/>
      <c r="S27" s="59">
        <f>SUM(G27:Q27)</f>
        <v>339340174</v>
      </c>
      <c r="T27" s="15"/>
      <c r="U27" s="59">
        <f>'E6 (6M)'!G51</f>
        <v>-265423</v>
      </c>
      <c r="V27" s="17"/>
      <c r="W27" s="59">
        <f>SUM(S27:U27)</f>
        <v>339074751</v>
      </c>
    </row>
    <row r="28" spans="1:23" s="22" customFormat="1" ht="15.95" customHeight="1" x14ac:dyDescent="0.5">
      <c r="G28" s="155"/>
      <c r="H28" s="153"/>
      <c r="I28" s="155"/>
      <c r="J28" s="15"/>
      <c r="K28" s="57"/>
      <c r="L28" s="15"/>
      <c r="M28" s="57"/>
      <c r="N28" s="15"/>
      <c r="O28" s="57"/>
      <c r="P28" s="15"/>
      <c r="Q28" s="57"/>
      <c r="R28" s="15"/>
      <c r="S28" s="55"/>
      <c r="T28" s="15"/>
      <c r="U28" s="57"/>
      <c r="V28" s="15"/>
      <c r="W28" s="57"/>
    </row>
    <row r="29" spans="1:23" s="22" customFormat="1" ht="15.95" customHeight="1" thickBot="1" x14ac:dyDescent="0.55000000000000004">
      <c r="A29" s="154" t="s">
        <v>209</v>
      </c>
      <c r="B29" s="150"/>
      <c r="G29" s="60">
        <f>SUM(G25:G27)</f>
        <v>2000000000</v>
      </c>
      <c r="H29" s="15"/>
      <c r="I29" s="60">
        <f>SUM(I25:I27)</f>
        <v>1248938736</v>
      </c>
      <c r="J29" s="15"/>
      <c r="K29" s="60">
        <f>SUM(K25:K27)</f>
        <v>94712575</v>
      </c>
      <c r="L29" s="15"/>
      <c r="M29" s="60">
        <f>SUM(M25:M27)</f>
        <v>164250000</v>
      </c>
      <c r="N29" s="15"/>
      <c r="O29" s="60">
        <f>SUM(O25:O27)</f>
        <v>993353595</v>
      </c>
      <c r="P29" s="15"/>
      <c r="Q29" s="60">
        <f>SUM(Q25:Q27)</f>
        <v>11403238</v>
      </c>
      <c r="R29" s="15"/>
      <c r="S29" s="60">
        <f>SUM(S25:S27)</f>
        <v>4512658144</v>
      </c>
      <c r="T29" s="15"/>
      <c r="U29" s="60">
        <f>SUM(U25:U27)</f>
        <v>16780608</v>
      </c>
      <c r="V29" s="15"/>
      <c r="W29" s="60">
        <f>SUM(W25:W27)</f>
        <v>4529438752</v>
      </c>
    </row>
    <row r="30" spans="1:23" ht="16.5" customHeight="1" thickTop="1" x14ac:dyDescent="0.5">
      <c r="A30" s="6"/>
      <c r="B30" s="10"/>
    </row>
    <row r="31" spans="1:23" ht="16.5" customHeight="1" x14ac:dyDescent="0.5">
      <c r="A31" s="6"/>
      <c r="B31" s="10"/>
    </row>
    <row r="32" spans="1:23" ht="16.5" customHeight="1" x14ac:dyDescent="0.5">
      <c r="A32" s="6"/>
      <c r="B32" s="10"/>
    </row>
    <row r="33" spans="1:23" ht="16.5" customHeight="1" x14ac:dyDescent="0.5">
      <c r="A33" s="6"/>
      <c r="B33" s="10"/>
    </row>
    <row r="34" spans="1:23" ht="16.5" customHeight="1" x14ac:dyDescent="0.5">
      <c r="A34" s="6"/>
      <c r="B34" s="10"/>
    </row>
    <row r="35" spans="1:23" ht="20.25" customHeight="1" x14ac:dyDescent="0.5">
      <c r="A35" s="6"/>
      <c r="B35" s="10"/>
    </row>
    <row r="36" spans="1:23" ht="21.95" customHeight="1" x14ac:dyDescent="0.5">
      <c r="A36" s="87" t="s">
        <v>147</v>
      </c>
      <c r="B36" s="3"/>
      <c r="C36" s="3"/>
      <c r="D36" s="3"/>
      <c r="E36" s="3"/>
      <c r="F36" s="3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</sheetData>
  <mergeCells count="4">
    <mergeCell ref="G6:W6"/>
    <mergeCell ref="M7:S7"/>
    <mergeCell ref="G8:K8"/>
    <mergeCell ref="M8:O8"/>
  </mergeCells>
  <pageMargins left="0.4" right="0.4" top="0.5" bottom="0.6" header="0.49" footer="0.4"/>
  <pageSetup paperSize="9" scale="90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0"/>
  <sheetViews>
    <sheetView topLeftCell="A4" zoomScale="90" zoomScaleNormal="90" zoomScaleSheetLayoutView="70" workbookViewId="0">
      <selection activeCell="B52" sqref="B52"/>
    </sheetView>
  </sheetViews>
  <sheetFormatPr defaultColWidth="9.42578125" defaultRowHeight="16.5" customHeight="1" x14ac:dyDescent="0.5"/>
  <cols>
    <col min="1" max="3" width="1.5703125" style="5" customWidth="1"/>
    <col min="4" max="4" width="34" style="5" customWidth="1"/>
    <col min="5" max="5" width="5.85546875" style="5" customWidth="1"/>
    <col min="6" max="6" width="1.140625" style="5" customWidth="1"/>
    <col min="7" max="7" width="18.140625" style="1" bestFit="1" customWidth="1"/>
    <col min="8" max="8" width="1.140625" style="1" customWidth="1"/>
    <col min="9" max="9" width="15.5703125" style="1" customWidth="1"/>
    <col min="10" max="10" width="1.140625" style="1" customWidth="1"/>
    <col min="11" max="11" width="16.5703125" style="1" customWidth="1"/>
    <col min="12" max="12" width="1.140625" style="1" customWidth="1"/>
    <col min="13" max="13" width="15.42578125" style="1" customWidth="1"/>
    <col min="14" max="14" width="1.140625" style="1" customWidth="1"/>
    <col min="15" max="15" width="15.85546875" style="1" customWidth="1"/>
    <col min="16" max="16384" width="9.42578125" style="5"/>
  </cols>
  <sheetData>
    <row r="1" spans="1:15" ht="16.5" customHeight="1" x14ac:dyDescent="0.5">
      <c r="A1" s="6" t="s">
        <v>98</v>
      </c>
    </row>
    <row r="2" spans="1:15" ht="16.5" customHeight="1" x14ac:dyDescent="0.5">
      <c r="A2" s="6" t="s">
        <v>122</v>
      </c>
    </row>
    <row r="3" spans="1:15" ht="16.5" customHeight="1" x14ac:dyDescent="0.5">
      <c r="A3" s="2" t="s">
        <v>207</v>
      </c>
      <c r="B3" s="3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</row>
    <row r="4" spans="1:15" ht="16.5" customHeight="1" x14ac:dyDescent="0.5">
      <c r="A4" s="6"/>
    </row>
    <row r="5" spans="1:15" ht="16.5" customHeight="1" x14ac:dyDescent="0.5">
      <c r="A5" s="6"/>
    </row>
    <row r="6" spans="1:15" ht="16.5" customHeight="1" x14ac:dyDescent="0.5">
      <c r="G6" s="167" t="s">
        <v>136</v>
      </c>
      <c r="H6" s="167"/>
      <c r="I6" s="167"/>
      <c r="J6" s="167"/>
      <c r="K6" s="167"/>
      <c r="L6" s="167"/>
      <c r="M6" s="167"/>
      <c r="N6" s="167"/>
      <c r="O6" s="167"/>
    </row>
    <row r="7" spans="1:15" ht="16.5" customHeight="1" x14ac:dyDescent="0.5">
      <c r="G7" s="168" t="s">
        <v>133</v>
      </c>
      <c r="H7" s="168"/>
      <c r="I7" s="168"/>
      <c r="J7" s="12"/>
      <c r="K7" s="169" t="s">
        <v>20</v>
      </c>
      <c r="L7" s="169"/>
      <c r="M7" s="169"/>
      <c r="N7" s="12"/>
      <c r="O7" s="12"/>
    </row>
    <row r="8" spans="1:15" ht="16.5" customHeight="1" x14ac:dyDescent="0.5">
      <c r="G8" s="8" t="s">
        <v>44</v>
      </c>
      <c r="H8" s="7"/>
      <c r="I8" s="8" t="s">
        <v>158</v>
      </c>
      <c r="J8" s="7"/>
      <c r="K8" s="8" t="s">
        <v>102</v>
      </c>
      <c r="L8" s="7"/>
      <c r="M8" s="8"/>
      <c r="N8" s="7"/>
    </row>
    <row r="9" spans="1:15" ht="16.5" customHeight="1" x14ac:dyDescent="0.5">
      <c r="G9" s="8" t="s">
        <v>27</v>
      </c>
      <c r="H9" s="7"/>
      <c r="I9" s="8" t="s">
        <v>140</v>
      </c>
      <c r="J9" s="7"/>
      <c r="K9" s="8" t="s">
        <v>103</v>
      </c>
      <c r="L9" s="7"/>
      <c r="M9" s="8" t="s">
        <v>21</v>
      </c>
      <c r="N9" s="7"/>
      <c r="O9" s="8" t="s">
        <v>28</v>
      </c>
    </row>
    <row r="10" spans="1:15" ht="16.5" customHeight="1" x14ac:dyDescent="0.5">
      <c r="E10" s="99" t="s">
        <v>218</v>
      </c>
      <c r="G10" s="9" t="s">
        <v>1</v>
      </c>
      <c r="H10" s="7"/>
      <c r="I10" s="9" t="s">
        <v>1</v>
      </c>
      <c r="J10" s="7"/>
      <c r="K10" s="9" t="s">
        <v>1</v>
      </c>
      <c r="L10" s="7"/>
      <c r="M10" s="9" t="s">
        <v>1</v>
      </c>
      <c r="N10" s="7"/>
      <c r="O10" s="9" t="s">
        <v>1</v>
      </c>
    </row>
    <row r="11" spans="1:15" ht="16.5" customHeight="1" x14ac:dyDescent="0.5">
      <c r="B11" s="10"/>
    </row>
    <row r="12" spans="1:15" ht="16.5" customHeight="1" x14ac:dyDescent="0.5">
      <c r="A12" s="6" t="s">
        <v>150</v>
      </c>
      <c r="E12" s="11"/>
      <c r="G12" s="1">
        <v>2000000000</v>
      </c>
      <c r="I12" s="1">
        <v>1248938736</v>
      </c>
      <c r="K12" s="1">
        <v>146750000</v>
      </c>
      <c r="M12" s="1">
        <v>438954153</v>
      </c>
      <c r="O12" s="70">
        <f>SUM(G12:M12)</f>
        <v>3834642889</v>
      </c>
    </row>
    <row r="13" spans="1:15" ht="16.5" customHeight="1" x14ac:dyDescent="0.5">
      <c r="A13" s="44" t="s">
        <v>154</v>
      </c>
      <c r="E13" s="11">
        <v>17</v>
      </c>
      <c r="G13" s="1">
        <v>0</v>
      </c>
      <c r="I13" s="1">
        <v>0</v>
      </c>
      <c r="K13" s="1">
        <v>0</v>
      </c>
      <c r="M13" s="1">
        <v>-300000000</v>
      </c>
      <c r="O13" s="70">
        <f>SUM(G13:M13)</f>
        <v>-300000000</v>
      </c>
    </row>
    <row r="14" spans="1:15" ht="16.5" customHeight="1" x14ac:dyDescent="0.5">
      <c r="A14" s="5" t="s">
        <v>65</v>
      </c>
      <c r="G14" s="141">
        <v>0</v>
      </c>
      <c r="H14" s="70"/>
      <c r="I14" s="141">
        <v>0</v>
      </c>
      <c r="J14" s="70"/>
      <c r="K14" s="141">
        <v>0</v>
      </c>
      <c r="L14" s="70"/>
      <c r="M14" s="141">
        <v>249344281</v>
      </c>
      <c r="N14" s="70"/>
      <c r="O14" s="141">
        <f>SUM(G14:M14)</f>
        <v>249344281</v>
      </c>
    </row>
    <row r="15" spans="1:15" ht="16.5" customHeight="1" x14ac:dyDescent="0.5">
      <c r="G15" s="77"/>
    </row>
    <row r="16" spans="1:15" ht="16.5" customHeight="1" thickBot="1" x14ac:dyDescent="0.55000000000000004">
      <c r="A16" s="28" t="s">
        <v>174</v>
      </c>
      <c r="B16" s="10"/>
      <c r="G16" s="142">
        <f>SUM(G12:G15)</f>
        <v>2000000000</v>
      </c>
      <c r="I16" s="142">
        <f>SUM(I12:I15)</f>
        <v>1248938736</v>
      </c>
      <c r="K16" s="142">
        <f>SUM(K12:K15)</f>
        <v>146750000</v>
      </c>
      <c r="M16" s="142">
        <f>SUM(M12:M15)</f>
        <v>388298434</v>
      </c>
      <c r="O16" s="142">
        <f>SUM(O12:O15)</f>
        <v>3783987170</v>
      </c>
    </row>
    <row r="17" spans="1:15" ht="16.5" customHeight="1" thickTop="1" x14ac:dyDescent="0.5">
      <c r="A17" s="6"/>
      <c r="B17" s="10"/>
    </row>
    <row r="18" spans="1:15" ht="16.5" customHeight="1" x14ac:dyDescent="0.5">
      <c r="A18" s="6"/>
      <c r="B18" s="10"/>
    </row>
    <row r="19" spans="1:15" ht="16.5" customHeight="1" x14ac:dyDescent="0.5">
      <c r="A19" s="6" t="s">
        <v>208</v>
      </c>
      <c r="E19" s="11"/>
      <c r="G19" s="61">
        <v>2000000000</v>
      </c>
      <c r="I19" s="61">
        <v>1248938736</v>
      </c>
      <c r="K19" s="61">
        <v>164250000</v>
      </c>
      <c r="M19" s="61">
        <v>470953432</v>
      </c>
      <c r="O19" s="62">
        <f>SUM(G19:M19)</f>
        <v>3884142168</v>
      </c>
    </row>
    <row r="20" spans="1:15" ht="16.5" customHeight="1" x14ac:dyDescent="0.5">
      <c r="A20" s="44" t="s">
        <v>154</v>
      </c>
      <c r="E20" s="11">
        <v>17</v>
      </c>
      <c r="G20" s="61">
        <v>0</v>
      </c>
      <c r="I20" s="61">
        <v>0</v>
      </c>
      <c r="K20" s="61">
        <v>0</v>
      </c>
      <c r="M20" s="61">
        <v>-200000000</v>
      </c>
      <c r="O20" s="62">
        <f>SUM(G20:M20)</f>
        <v>-200000000</v>
      </c>
    </row>
    <row r="21" spans="1:15" ht="16.5" customHeight="1" x14ac:dyDescent="0.5">
      <c r="A21" s="5" t="s">
        <v>65</v>
      </c>
      <c r="G21" s="63">
        <v>0</v>
      </c>
      <c r="H21" s="70"/>
      <c r="I21" s="63">
        <v>0</v>
      </c>
      <c r="J21" s="70"/>
      <c r="K21" s="63">
        <v>0</v>
      </c>
      <c r="L21" s="70"/>
      <c r="M21" s="63">
        <f>'E6 (6M)'!K44</f>
        <v>372035777</v>
      </c>
      <c r="N21" s="70"/>
      <c r="O21" s="63">
        <f>SUM(G21:M21)</f>
        <v>372035777</v>
      </c>
    </row>
    <row r="22" spans="1:15" ht="16.5" customHeight="1" x14ac:dyDescent="0.5">
      <c r="G22" s="64"/>
      <c r="I22" s="61"/>
      <c r="K22" s="61"/>
      <c r="M22" s="61"/>
      <c r="O22" s="61"/>
    </row>
    <row r="23" spans="1:15" ht="16.5" customHeight="1" thickBot="1" x14ac:dyDescent="0.55000000000000004">
      <c r="A23" s="28" t="s">
        <v>209</v>
      </c>
      <c r="B23" s="10"/>
      <c r="G23" s="65">
        <f>SUM(G19:G22)</f>
        <v>2000000000</v>
      </c>
      <c r="I23" s="65">
        <f>SUM(I19:I22)</f>
        <v>1248938736</v>
      </c>
      <c r="K23" s="65">
        <f>SUM(K19:K22)</f>
        <v>164250000</v>
      </c>
      <c r="M23" s="65">
        <f>SUM(M19:M22)</f>
        <v>642989209</v>
      </c>
      <c r="O23" s="65">
        <f>SUM(O19:O22)</f>
        <v>4056177945</v>
      </c>
    </row>
    <row r="24" spans="1:15" ht="16.5" customHeight="1" thickTop="1" x14ac:dyDescent="0.5">
      <c r="A24" s="6"/>
      <c r="B24" s="10"/>
    </row>
    <row r="25" spans="1:15" ht="16.5" customHeight="1" x14ac:dyDescent="0.5">
      <c r="A25" s="6"/>
      <c r="B25" s="10"/>
    </row>
    <row r="26" spans="1:15" ht="25.7" customHeight="1" x14ac:dyDescent="0.5">
      <c r="A26" s="6"/>
      <c r="B26" s="10"/>
    </row>
    <row r="27" spans="1:15" ht="25.7" customHeight="1" x14ac:dyDescent="0.5">
      <c r="A27" s="6"/>
      <c r="B27" s="10"/>
    </row>
    <row r="28" spans="1:15" ht="25.7" customHeight="1" x14ac:dyDescent="0.5">
      <c r="A28" s="6"/>
      <c r="B28" s="10"/>
    </row>
    <row r="29" spans="1:15" ht="19.5" customHeight="1" x14ac:dyDescent="0.5">
      <c r="A29" s="6"/>
      <c r="B29" s="10"/>
    </row>
    <row r="30" spans="1:15" ht="21.95" customHeight="1" x14ac:dyDescent="0.5">
      <c r="A30" s="87" t="s">
        <v>147</v>
      </c>
      <c r="B30" s="3"/>
      <c r="C30" s="3"/>
      <c r="D30" s="3"/>
      <c r="E30" s="3"/>
      <c r="F30" s="3"/>
      <c r="G30" s="4"/>
      <c r="H30" s="4"/>
      <c r="I30" s="4"/>
      <c r="J30" s="4"/>
      <c r="K30" s="4"/>
      <c r="L30" s="4"/>
      <c r="M30" s="4"/>
      <c r="N30" s="4"/>
      <c r="O30" s="4"/>
    </row>
  </sheetData>
  <mergeCells count="3">
    <mergeCell ref="G6:O6"/>
    <mergeCell ref="G7:I7"/>
    <mergeCell ref="K7:M7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66"/>
  <sheetViews>
    <sheetView topLeftCell="A44" zoomScaleNormal="100" zoomScaleSheetLayoutView="100" workbookViewId="0">
      <selection activeCell="B52" sqref="B52"/>
    </sheetView>
  </sheetViews>
  <sheetFormatPr defaultColWidth="0.5703125" defaultRowHeight="16.350000000000001" customHeight="1" x14ac:dyDescent="0.5"/>
  <cols>
    <col min="1" max="1" width="1.5703125" style="22" customWidth="1"/>
    <col min="2" max="2" width="44.42578125" style="22" customWidth="1"/>
    <col min="3" max="3" width="5.140625" style="22" customWidth="1"/>
    <col min="4" max="4" width="0.5703125" style="22" customWidth="1"/>
    <col min="5" max="5" width="11.5703125" style="22" customWidth="1"/>
    <col min="6" max="6" width="0.5703125" style="22" customWidth="1"/>
    <col min="7" max="7" width="11.5703125" style="22" customWidth="1"/>
    <col min="8" max="8" width="0.5703125" style="22" customWidth="1"/>
    <col min="9" max="9" width="11.5703125" style="22" customWidth="1"/>
    <col min="10" max="10" width="0.5703125" style="22" customWidth="1"/>
    <col min="11" max="11" width="11.5703125" style="22" customWidth="1"/>
    <col min="12" max="155" width="9.42578125" style="22" customWidth="1"/>
    <col min="156" max="156" width="1.42578125" style="22" customWidth="1"/>
    <col min="157" max="157" width="52.5703125" style="22" customWidth="1"/>
    <col min="158" max="158" width="7" style="22" bestFit="1" customWidth="1"/>
    <col min="159" max="159" width="0.5703125" style="22" customWidth="1"/>
    <col min="160" max="160" width="10.5703125" style="22" customWidth="1"/>
    <col min="161" max="16384" width="0.5703125" style="22"/>
  </cols>
  <sheetData>
    <row r="1" spans="1:11" ht="16.350000000000001" customHeight="1" x14ac:dyDescent="0.5">
      <c r="A1" s="100" t="s">
        <v>98</v>
      </c>
      <c r="B1" s="5"/>
    </row>
    <row r="2" spans="1:11" ht="16.350000000000001" customHeight="1" x14ac:dyDescent="0.5">
      <c r="A2" s="101" t="s">
        <v>108</v>
      </c>
      <c r="B2" s="102"/>
      <c r="C2" s="103"/>
    </row>
    <row r="3" spans="1:11" ht="16.350000000000001" customHeight="1" x14ac:dyDescent="0.5">
      <c r="A3" s="104" t="s">
        <v>207</v>
      </c>
      <c r="B3" s="104"/>
      <c r="C3" s="105"/>
      <c r="D3" s="92"/>
      <c r="E3" s="92"/>
      <c r="F3" s="92"/>
      <c r="G3" s="92"/>
      <c r="H3" s="92"/>
      <c r="I3" s="92"/>
      <c r="J3" s="92"/>
      <c r="K3" s="92"/>
    </row>
    <row r="4" spans="1:11" ht="16.350000000000001" customHeight="1" x14ac:dyDescent="0.5">
      <c r="A4" s="106"/>
      <c r="B4" s="106"/>
      <c r="C4" s="106"/>
    </row>
    <row r="5" spans="1:11" ht="16.350000000000001" customHeight="1" x14ac:dyDescent="0.5">
      <c r="A5" s="106"/>
      <c r="B5" s="106"/>
      <c r="C5" s="106"/>
    </row>
    <row r="6" spans="1:11" ht="15" customHeight="1" x14ac:dyDescent="0.5">
      <c r="A6" s="106"/>
      <c r="B6" s="106"/>
      <c r="C6" s="106"/>
      <c r="E6" s="171" t="s">
        <v>40</v>
      </c>
      <c r="F6" s="171"/>
      <c r="G6" s="171"/>
      <c r="I6" s="171" t="s">
        <v>61</v>
      </c>
      <c r="J6" s="171"/>
      <c r="K6" s="171"/>
    </row>
    <row r="7" spans="1:11" ht="15" customHeight="1" x14ac:dyDescent="0.5">
      <c r="A7" s="106"/>
      <c r="B7" s="106"/>
      <c r="C7" s="106"/>
      <c r="E7" s="170" t="s">
        <v>41</v>
      </c>
      <c r="F7" s="170"/>
      <c r="G7" s="170"/>
      <c r="H7" s="108"/>
      <c r="I7" s="170" t="s">
        <v>41</v>
      </c>
      <c r="J7" s="170"/>
      <c r="K7" s="170"/>
    </row>
    <row r="8" spans="1:11" ht="15" customHeight="1" x14ac:dyDescent="0.5">
      <c r="A8" s="106"/>
      <c r="B8" s="106"/>
      <c r="C8" s="106"/>
      <c r="E8" s="108" t="s">
        <v>42</v>
      </c>
      <c r="F8" s="18"/>
      <c r="G8" s="108" t="s">
        <v>42</v>
      </c>
      <c r="H8" s="108"/>
      <c r="I8" s="108" t="s">
        <v>42</v>
      </c>
      <c r="J8" s="18"/>
      <c r="K8" s="108" t="s">
        <v>42</v>
      </c>
    </row>
    <row r="9" spans="1:11" ht="15" customHeight="1" x14ac:dyDescent="0.5">
      <c r="A9" s="106"/>
      <c r="B9" s="106"/>
      <c r="C9" s="106"/>
      <c r="E9" s="109" t="s">
        <v>168</v>
      </c>
      <c r="F9" s="79"/>
      <c r="G9" s="109" t="s">
        <v>168</v>
      </c>
      <c r="H9" s="79"/>
      <c r="I9" s="109" t="s">
        <v>168</v>
      </c>
      <c r="J9" s="79"/>
      <c r="K9" s="109" t="s">
        <v>168</v>
      </c>
    </row>
    <row r="10" spans="1:11" ht="15" customHeight="1" x14ac:dyDescent="0.5">
      <c r="A10" s="106"/>
      <c r="B10" s="106"/>
      <c r="C10" s="106"/>
      <c r="E10" s="19" t="s">
        <v>159</v>
      </c>
      <c r="F10" s="19"/>
      <c r="G10" s="19" t="s">
        <v>149</v>
      </c>
      <c r="H10" s="18"/>
      <c r="I10" s="19" t="s">
        <v>159</v>
      </c>
      <c r="J10" s="19"/>
      <c r="K10" s="19" t="s">
        <v>149</v>
      </c>
    </row>
    <row r="11" spans="1:11" ht="15" customHeight="1" x14ac:dyDescent="0.5">
      <c r="A11" s="110"/>
      <c r="B11" s="110"/>
      <c r="C11" s="107" t="s">
        <v>0</v>
      </c>
      <c r="D11" s="111"/>
      <c r="E11" s="13" t="s">
        <v>1</v>
      </c>
      <c r="F11" s="19"/>
      <c r="G11" s="13" t="s">
        <v>1</v>
      </c>
      <c r="H11" s="111"/>
      <c r="I11" s="13" t="s">
        <v>1</v>
      </c>
      <c r="J11" s="19"/>
      <c r="K11" s="13" t="s">
        <v>1</v>
      </c>
    </row>
    <row r="12" spans="1:11" ht="15" customHeight="1" x14ac:dyDescent="0.5">
      <c r="A12" s="110"/>
      <c r="B12" s="110"/>
      <c r="C12" s="20"/>
      <c r="D12" s="111"/>
      <c r="E12" s="112"/>
      <c r="F12" s="19"/>
      <c r="G12" s="14"/>
      <c r="H12" s="111"/>
      <c r="I12" s="112"/>
      <c r="J12" s="19"/>
      <c r="K12" s="14"/>
    </row>
    <row r="13" spans="1:11" ht="15" customHeight="1" x14ac:dyDescent="0.5">
      <c r="A13" s="113" t="s">
        <v>29</v>
      </c>
      <c r="B13" s="113"/>
      <c r="C13" s="113"/>
      <c r="E13" s="114">
        <f>'E6 (6M)'!G27</f>
        <v>366693596</v>
      </c>
      <c r="G13" s="115">
        <f>'E6 (6M)'!I27</f>
        <v>347499579</v>
      </c>
      <c r="I13" s="114">
        <f>'E6 (6M)'!K27</f>
        <v>414438604</v>
      </c>
      <c r="K13" s="115">
        <f>'E6 (6M)'!M27</f>
        <v>287087858</v>
      </c>
    </row>
    <row r="14" spans="1:11" ht="15" customHeight="1" x14ac:dyDescent="0.5">
      <c r="A14" s="22" t="s">
        <v>32</v>
      </c>
      <c r="B14" s="113"/>
      <c r="C14" s="113"/>
      <c r="E14" s="114"/>
      <c r="G14" s="115"/>
      <c r="I14" s="114"/>
      <c r="K14" s="115"/>
    </row>
    <row r="15" spans="1:11" ht="15" customHeight="1" x14ac:dyDescent="0.5">
      <c r="B15" s="22" t="s">
        <v>104</v>
      </c>
      <c r="C15" s="113"/>
      <c r="E15" s="94"/>
      <c r="I15" s="94"/>
    </row>
    <row r="16" spans="1:11" ht="15" customHeight="1" x14ac:dyDescent="0.5">
      <c r="B16" s="22" t="s">
        <v>105</v>
      </c>
      <c r="C16" s="116"/>
      <c r="E16" s="114">
        <v>0</v>
      </c>
      <c r="G16" s="115">
        <v>0</v>
      </c>
      <c r="I16" s="114">
        <v>1880958</v>
      </c>
      <c r="K16" s="115">
        <v>1691486</v>
      </c>
    </row>
    <row r="17" spans="2:11" ht="15" customHeight="1" x14ac:dyDescent="0.5">
      <c r="B17" s="22" t="s">
        <v>33</v>
      </c>
      <c r="C17" s="116"/>
      <c r="E17" s="83">
        <v>101199283</v>
      </c>
      <c r="F17" s="76"/>
      <c r="G17" s="132">
        <v>91380815</v>
      </c>
      <c r="H17" s="76"/>
      <c r="I17" s="83">
        <v>69362470</v>
      </c>
      <c r="K17" s="132">
        <v>61694910</v>
      </c>
    </row>
    <row r="18" spans="2:11" ht="15" customHeight="1" x14ac:dyDescent="0.5">
      <c r="B18" s="22" t="s">
        <v>125</v>
      </c>
      <c r="C18" s="116"/>
      <c r="E18" s="114">
        <v>13004961</v>
      </c>
      <c r="G18" s="115">
        <v>12990064</v>
      </c>
      <c r="I18" s="114">
        <v>7762115</v>
      </c>
      <c r="K18" s="115">
        <v>7546792</v>
      </c>
    </row>
    <row r="19" spans="2:11" ht="15" customHeight="1" x14ac:dyDescent="0.5">
      <c r="B19" s="113" t="s">
        <v>34</v>
      </c>
      <c r="C19" s="116"/>
      <c r="D19" s="17"/>
      <c r="E19" s="114">
        <v>372283</v>
      </c>
      <c r="F19" s="17"/>
      <c r="G19" s="115">
        <v>435029</v>
      </c>
      <c r="H19" s="17"/>
      <c r="I19" s="114">
        <v>232560</v>
      </c>
      <c r="J19" s="17"/>
      <c r="K19" s="115">
        <v>262803</v>
      </c>
    </row>
    <row r="20" spans="2:11" ht="15" customHeight="1" x14ac:dyDescent="0.5">
      <c r="B20" s="113" t="s">
        <v>175</v>
      </c>
      <c r="C20" s="116"/>
      <c r="D20" s="17"/>
      <c r="E20" s="114">
        <v>-1809713</v>
      </c>
      <c r="F20" s="17"/>
      <c r="G20" s="115">
        <v>-2583096</v>
      </c>
      <c r="H20" s="17"/>
      <c r="I20" s="114">
        <v>-522151</v>
      </c>
      <c r="J20" s="17"/>
      <c r="K20" s="115">
        <v>-3238137</v>
      </c>
    </row>
    <row r="21" spans="2:11" ht="15" customHeight="1" x14ac:dyDescent="0.5">
      <c r="B21" s="22" t="s">
        <v>220</v>
      </c>
      <c r="C21" s="116">
        <v>8</v>
      </c>
      <c r="E21" s="114">
        <v>-6106802</v>
      </c>
      <c r="G21" s="115">
        <v>5629901</v>
      </c>
      <c r="I21" s="114">
        <v>-5326108</v>
      </c>
      <c r="K21" s="115">
        <v>6315532</v>
      </c>
    </row>
    <row r="22" spans="2:11" ht="15" customHeight="1" x14ac:dyDescent="0.5">
      <c r="B22" s="117" t="s">
        <v>219</v>
      </c>
      <c r="C22" s="116">
        <v>8</v>
      </c>
      <c r="E22" s="114">
        <v>10295250</v>
      </c>
      <c r="G22" s="115">
        <v>21526834</v>
      </c>
      <c r="I22" s="114">
        <v>8389386</v>
      </c>
      <c r="K22" s="115">
        <v>17050939</v>
      </c>
    </row>
    <row r="23" spans="2:11" ht="15" customHeight="1" x14ac:dyDescent="0.5">
      <c r="B23" s="22" t="s">
        <v>176</v>
      </c>
      <c r="C23" s="116"/>
      <c r="E23" s="114">
        <v>0</v>
      </c>
      <c r="G23" s="115">
        <v>-16821</v>
      </c>
      <c r="I23" s="114">
        <v>-1198</v>
      </c>
      <c r="K23" s="115">
        <v>-47847</v>
      </c>
    </row>
    <row r="24" spans="2:11" ht="15" customHeight="1" x14ac:dyDescent="0.5">
      <c r="B24" s="22" t="s">
        <v>177</v>
      </c>
      <c r="C24" s="116"/>
      <c r="E24" s="114">
        <v>117623</v>
      </c>
      <c r="G24" s="115">
        <v>260125</v>
      </c>
      <c r="I24" s="114">
        <v>109043</v>
      </c>
      <c r="K24" s="115">
        <v>257714</v>
      </c>
    </row>
    <row r="25" spans="2:11" ht="15" customHeight="1" x14ac:dyDescent="0.5">
      <c r="B25" s="22" t="s">
        <v>166</v>
      </c>
      <c r="C25" s="116"/>
      <c r="E25" s="114">
        <v>-10633</v>
      </c>
      <c r="G25" s="115">
        <v>-152360</v>
      </c>
      <c r="I25" s="114">
        <v>-10176</v>
      </c>
      <c r="K25" s="115">
        <v>0</v>
      </c>
    </row>
    <row r="26" spans="2:11" ht="15" customHeight="1" x14ac:dyDescent="0.5">
      <c r="B26" s="22" t="s">
        <v>39</v>
      </c>
      <c r="C26" s="116">
        <v>15</v>
      </c>
      <c r="E26" s="114">
        <v>2783571</v>
      </c>
      <c r="G26" s="115">
        <v>2492995</v>
      </c>
      <c r="I26" s="114">
        <v>1307828</v>
      </c>
      <c r="K26" s="115">
        <v>1263026</v>
      </c>
    </row>
    <row r="27" spans="2:11" ht="15" customHeight="1" x14ac:dyDescent="0.5">
      <c r="B27" s="22" t="s">
        <v>141</v>
      </c>
      <c r="C27" s="116"/>
      <c r="E27" s="114">
        <v>0</v>
      </c>
      <c r="G27" s="115">
        <v>0</v>
      </c>
      <c r="I27" s="114">
        <v>-5098203</v>
      </c>
      <c r="K27" s="115">
        <v>-5092317</v>
      </c>
    </row>
    <row r="28" spans="2:11" ht="15" customHeight="1" x14ac:dyDescent="0.5">
      <c r="B28" s="22" t="s">
        <v>121</v>
      </c>
      <c r="C28" s="116"/>
      <c r="E28" s="114">
        <v>277200</v>
      </c>
      <c r="G28" s="115">
        <v>277200</v>
      </c>
      <c r="I28" s="83">
        <v>138600</v>
      </c>
      <c r="K28" s="132">
        <v>138600</v>
      </c>
    </row>
    <row r="29" spans="2:11" ht="15" customHeight="1" x14ac:dyDescent="0.5">
      <c r="B29" s="22" t="s">
        <v>35</v>
      </c>
      <c r="C29" s="116"/>
      <c r="E29" s="114">
        <v>-1287570</v>
      </c>
      <c r="G29" s="115">
        <v>-774766</v>
      </c>
      <c r="I29" s="83">
        <v>-3869118</v>
      </c>
      <c r="K29" s="132">
        <v>-4540887</v>
      </c>
    </row>
    <row r="30" spans="2:11" ht="15" customHeight="1" x14ac:dyDescent="0.5">
      <c r="B30" s="22" t="s">
        <v>152</v>
      </c>
      <c r="C30" s="116">
        <v>19</v>
      </c>
      <c r="E30" s="114">
        <v>0</v>
      </c>
      <c r="G30" s="115">
        <v>0</v>
      </c>
      <c r="I30" s="83">
        <v>-178442511</v>
      </c>
      <c r="K30" s="132">
        <v>-78274386</v>
      </c>
    </row>
    <row r="31" spans="2:11" ht="15" customHeight="1" x14ac:dyDescent="0.5">
      <c r="B31" s="22" t="s">
        <v>95</v>
      </c>
      <c r="C31" s="116"/>
      <c r="E31" s="114">
        <f>-'E6 (6M)'!G23</f>
        <v>4608251</v>
      </c>
      <c r="G31" s="115">
        <f>-'E6 (6M)'!I23</f>
        <v>4613013</v>
      </c>
      <c r="I31" s="114">
        <f>-'E6 (6M)'!K23</f>
        <v>4298536</v>
      </c>
      <c r="K31" s="115">
        <f>-'E6 (6M)'!M23</f>
        <v>4327578</v>
      </c>
    </row>
    <row r="32" spans="2:11" ht="15" customHeight="1" x14ac:dyDescent="0.5">
      <c r="B32" s="22" t="s">
        <v>211</v>
      </c>
      <c r="C32" s="116"/>
      <c r="E32" s="114"/>
      <c r="G32" s="115"/>
      <c r="I32" s="114"/>
      <c r="K32" s="115"/>
    </row>
    <row r="33" spans="1:11" ht="15" customHeight="1" x14ac:dyDescent="0.5">
      <c r="B33" s="22" t="s">
        <v>213</v>
      </c>
      <c r="C33" s="158">
        <v>10.199999999999999</v>
      </c>
      <c r="E33" s="114">
        <v>-2407739</v>
      </c>
      <c r="G33" s="115">
        <v>0</v>
      </c>
      <c r="I33" s="114">
        <v>0</v>
      </c>
      <c r="K33" s="115">
        <v>0</v>
      </c>
    </row>
    <row r="34" spans="1:11" ht="15" customHeight="1" x14ac:dyDescent="0.5">
      <c r="B34" s="113" t="s">
        <v>214</v>
      </c>
      <c r="C34" s="116"/>
      <c r="E34" s="114">
        <v>38341229</v>
      </c>
      <c r="G34" s="115">
        <v>-8394054</v>
      </c>
      <c r="I34" s="83">
        <v>-10420006</v>
      </c>
      <c r="K34" s="132">
        <v>-9298620.6999999993</v>
      </c>
    </row>
    <row r="35" spans="1:11" ht="15" customHeight="1" x14ac:dyDescent="0.5">
      <c r="B35" s="76" t="s">
        <v>163</v>
      </c>
      <c r="C35" s="116"/>
      <c r="E35" s="114"/>
      <c r="G35" s="115"/>
      <c r="I35" s="83"/>
      <c r="K35" s="132"/>
    </row>
    <row r="36" spans="1:11" ht="15" customHeight="1" x14ac:dyDescent="0.5">
      <c r="B36" s="76" t="s">
        <v>164</v>
      </c>
      <c r="C36" s="116"/>
      <c r="E36" s="114">
        <v>-2742313</v>
      </c>
      <c r="G36" s="115">
        <v>-1814397</v>
      </c>
      <c r="I36" s="83">
        <v>-2371840</v>
      </c>
      <c r="K36" s="132">
        <v>-1541306</v>
      </c>
    </row>
    <row r="37" spans="1:11" ht="15" customHeight="1" x14ac:dyDescent="0.5">
      <c r="B37" s="22" t="s">
        <v>178</v>
      </c>
      <c r="C37" s="116"/>
      <c r="E37" s="114"/>
      <c r="G37" s="115"/>
      <c r="I37" s="83"/>
      <c r="K37" s="132"/>
    </row>
    <row r="38" spans="1:11" ht="15" customHeight="1" x14ac:dyDescent="0.5">
      <c r="B38" s="95" t="s">
        <v>179</v>
      </c>
      <c r="C38" s="113"/>
      <c r="E38" s="114">
        <v>-12113586</v>
      </c>
      <c r="G38" s="115">
        <v>-97235903</v>
      </c>
      <c r="I38" s="83">
        <v>3452579</v>
      </c>
      <c r="K38" s="132">
        <v>-43445255</v>
      </c>
    </row>
    <row r="39" spans="1:11" ht="15" customHeight="1" x14ac:dyDescent="0.5">
      <c r="B39" s="95" t="s">
        <v>180</v>
      </c>
      <c r="C39" s="113"/>
      <c r="E39" s="114">
        <v>-23387409</v>
      </c>
      <c r="G39" s="115">
        <v>-236735300</v>
      </c>
      <c r="I39" s="83">
        <v>-1364347</v>
      </c>
      <c r="K39" s="132">
        <v>-156711587</v>
      </c>
    </row>
    <row r="40" spans="1:11" ht="15" customHeight="1" x14ac:dyDescent="0.5">
      <c r="B40" s="95" t="s">
        <v>181</v>
      </c>
      <c r="C40" s="113"/>
      <c r="E40" s="114">
        <v>1662202</v>
      </c>
      <c r="G40" s="115">
        <v>458656</v>
      </c>
      <c r="I40" s="83">
        <v>1662202</v>
      </c>
      <c r="K40" s="132">
        <v>458656</v>
      </c>
    </row>
    <row r="41" spans="1:11" ht="15" customHeight="1" x14ac:dyDescent="0.5">
      <c r="B41" s="95" t="s">
        <v>182</v>
      </c>
      <c r="C41" s="113"/>
      <c r="E41" s="114">
        <v>2064091</v>
      </c>
      <c r="G41" s="115">
        <v>-9944972</v>
      </c>
      <c r="I41" s="83">
        <v>934428</v>
      </c>
      <c r="K41" s="132">
        <v>731339</v>
      </c>
    </row>
    <row r="42" spans="1:11" ht="15" customHeight="1" x14ac:dyDescent="0.5">
      <c r="B42" s="95" t="s">
        <v>183</v>
      </c>
      <c r="C42" s="113"/>
      <c r="E42" s="114">
        <v>-3700341</v>
      </c>
      <c r="G42" s="115">
        <v>-641907</v>
      </c>
      <c r="I42" s="83">
        <v>-173000</v>
      </c>
      <c r="K42" s="132">
        <v>1840</v>
      </c>
    </row>
    <row r="43" spans="1:11" ht="15" customHeight="1" x14ac:dyDescent="0.5">
      <c r="B43" s="95" t="s">
        <v>184</v>
      </c>
      <c r="C43" s="113"/>
      <c r="E43" s="114">
        <v>-57726219</v>
      </c>
      <c r="G43" s="115">
        <v>38860977</v>
      </c>
      <c r="I43" s="83">
        <v>-87247927</v>
      </c>
      <c r="K43" s="132">
        <v>-351197</v>
      </c>
    </row>
    <row r="44" spans="1:11" ht="15" customHeight="1" x14ac:dyDescent="0.5">
      <c r="B44" s="95" t="s">
        <v>185</v>
      </c>
      <c r="C44" s="113"/>
      <c r="E44" s="118">
        <v>328065</v>
      </c>
      <c r="G44" s="133">
        <v>-4390013</v>
      </c>
      <c r="I44" s="85">
        <v>1151646</v>
      </c>
      <c r="K44" s="138">
        <v>-4716228</v>
      </c>
    </row>
    <row r="45" spans="1:11" ht="6" customHeight="1" x14ac:dyDescent="0.5">
      <c r="B45" s="95"/>
      <c r="C45" s="113"/>
      <c r="E45" s="55"/>
      <c r="G45" s="17"/>
      <c r="I45" s="81"/>
      <c r="K45" s="139"/>
    </row>
    <row r="46" spans="1:11" ht="15" customHeight="1" x14ac:dyDescent="0.5">
      <c r="A46" s="22" t="s">
        <v>186</v>
      </c>
      <c r="C46" s="113"/>
      <c r="D46" s="115"/>
      <c r="E46" s="55">
        <f>SUM(E13:F44)</f>
        <v>430455280</v>
      </c>
      <c r="G46" s="17">
        <f>SUM(G13:H44)</f>
        <v>163741599</v>
      </c>
      <c r="I46" s="81">
        <f>SUM(I13:J44)</f>
        <v>220274370</v>
      </c>
      <c r="J46" s="115"/>
      <c r="K46" s="139">
        <f>SUM(K13:L44)</f>
        <v>81571305.300000012</v>
      </c>
    </row>
    <row r="47" spans="1:11" ht="15" customHeight="1" x14ac:dyDescent="0.5">
      <c r="A47" s="22" t="s">
        <v>187</v>
      </c>
      <c r="B47" s="95"/>
      <c r="C47" s="116">
        <v>15</v>
      </c>
      <c r="D47" s="115"/>
      <c r="E47" s="55">
        <v>-847800</v>
      </c>
      <c r="G47" s="17">
        <v>-1146736</v>
      </c>
      <c r="I47" s="81">
        <v>-756000</v>
      </c>
      <c r="J47" s="115"/>
      <c r="K47" s="139">
        <v>-700000</v>
      </c>
    </row>
    <row r="48" spans="1:11" ht="15" customHeight="1" x14ac:dyDescent="0.5">
      <c r="A48" s="119" t="s">
        <v>188</v>
      </c>
      <c r="B48" s="95"/>
      <c r="E48" s="114">
        <v>-4608251</v>
      </c>
      <c r="G48" s="115">
        <v>-4613013</v>
      </c>
      <c r="I48" s="83">
        <v>-4298536</v>
      </c>
      <c r="K48" s="132">
        <v>-4327578</v>
      </c>
    </row>
    <row r="49" spans="1:11" ht="15" customHeight="1" x14ac:dyDescent="0.5">
      <c r="A49" s="119" t="s">
        <v>189</v>
      </c>
      <c r="B49" s="95"/>
      <c r="E49" s="118">
        <v>-45242560</v>
      </c>
      <c r="G49" s="133">
        <v>-41585773</v>
      </c>
      <c r="I49" s="85">
        <v>-11070698</v>
      </c>
      <c r="K49" s="138">
        <v>-23693084</v>
      </c>
    </row>
    <row r="50" spans="1:11" ht="6" customHeight="1" x14ac:dyDescent="0.5">
      <c r="A50" s="119"/>
      <c r="B50" s="119"/>
      <c r="E50" s="55"/>
      <c r="G50" s="17"/>
      <c r="I50" s="81"/>
      <c r="K50" s="139"/>
    </row>
    <row r="51" spans="1:11" ht="15" customHeight="1" x14ac:dyDescent="0.5">
      <c r="A51" s="22" t="s">
        <v>70</v>
      </c>
      <c r="C51" s="113"/>
      <c r="D51" s="17"/>
      <c r="E51" s="56">
        <f>SUM(E46:E49)</f>
        <v>379756669</v>
      </c>
      <c r="F51" s="17"/>
      <c r="G51" s="134">
        <f>SUM(G46:G49)</f>
        <v>116396077</v>
      </c>
      <c r="H51" s="17"/>
      <c r="I51" s="86">
        <f>SUM(I46:I49)</f>
        <v>204149136</v>
      </c>
      <c r="J51" s="17"/>
      <c r="K51" s="140">
        <f>SUM(K46:K49)</f>
        <v>52850643.300000012</v>
      </c>
    </row>
    <row r="52" spans="1:11" ht="15" customHeight="1" x14ac:dyDescent="0.5">
      <c r="C52" s="113"/>
      <c r="D52" s="17"/>
      <c r="E52" s="17"/>
      <c r="F52" s="17"/>
      <c r="G52" s="17"/>
      <c r="H52" s="17"/>
      <c r="I52" s="17"/>
      <c r="J52" s="17"/>
      <c r="K52" s="17"/>
    </row>
    <row r="53" spans="1:11" ht="15" customHeight="1" x14ac:dyDescent="0.5">
      <c r="C53" s="113"/>
      <c r="D53" s="17"/>
      <c r="E53" s="17"/>
      <c r="F53" s="17"/>
      <c r="G53" s="17"/>
      <c r="H53" s="17"/>
      <c r="I53" s="17"/>
      <c r="J53" s="17"/>
      <c r="K53" s="17"/>
    </row>
    <row r="54" spans="1:11" ht="15" customHeight="1" x14ac:dyDescent="0.5">
      <c r="C54" s="113"/>
      <c r="D54" s="17"/>
      <c r="E54" s="17"/>
      <c r="F54" s="17"/>
      <c r="G54" s="17"/>
      <c r="H54" s="17"/>
      <c r="I54" s="17"/>
      <c r="J54" s="17"/>
      <c r="K54" s="17"/>
    </row>
    <row r="55" spans="1:11" ht="5.25" customHeight="1" x14ac:dyDescent="0.5">
      <c r="C55" s="113"/>
      <c r="D55" s="17"/>
      <c r="E55" s="17"/>
      <c r="F55" s="17"/>
      <c r="G55" s="17"/>
      <c r="H55" s="17"/>
      <c r="I55" s="17"/>
      <c r="J55" s="17"/>
      <c r="K55" s="17"/>
    </row>
    <row r="56" spans="1:11" ht="21.95" customHeight="1" x14ac:dyDescent="0.5">
      <c r="A56" s="120" t="s">
        <v>206</v>
      </c>
      <c r="B56" s="121"/>
      <c r="C56" s="121"/>
      <c r="D56" s="92"/>
      <c r="E56" s="92"/>
      <c r="F56" s="92"/>
      <c r="G56" s="92"/>
      <c r="H56" s="92"/>
      <c r="I56" s="92"/>
      <c r="J56" s="92"/>
      <c r="K56" s="92"/>
    </row>
    <row r="57" spans="1:11" ht="16.5" customHeight="1" x14ac:dyDescent="0.5">
      <c r="A57" s="100" t="s">
        <v>98</v>
      </c>
      <c r="B57" s="113"/>
      <c r="C57" s="113"/>
    </row>
    <row r="58" spans="1:11" ht="16.5" customHeight="1" x14ac:dyDescent="0.5">
      <c r="A58" s="101" t="s">
        <v>190</v>
      </c>
      <c r="B58" s="113"/>
      <c r="C58" s="113"/>
    </row>
    <row r="59" spans="1:11" ht="16.5" customHeight="1" x14ac:dyDescent="0.5">
      <c r="A59" s="104" t="s">
        <v>207</v>
      </c>
      <c r="B59" s="121"/>
      <c r="C59" s="121"/>
      <c r="D59" s="92"/>
      <c r="E59" s="92"/>
      <c r="F59" s="92"/>
      <c r="G59" s="92"/>
      <c r="H59" s="92"/>
      <c r="I59" s="92"/>
      <c r="J59" s="92"/>
      <c r="K59" s="92"/>
    </row>
    <row r="60" spans="1:11" ht="12" customHeight="1" x14ac:dyDescent="0.5">
      <c r="A60" s="106"/>
      <c r="B60" s="113"/>
      <c r="C60" s="113"/>
    </row>
    <row r="61" spans="1:11" ht="12" customHeight="1" x14ac:dyDescent="0.5">
      <c r="A61" s="106"/>
      <c r="B61" s="113"/>
      <c r="C61" s="113"/>
    </row>
    <row r="62" spans="1:11" ht="15" customHeight="1" x14ac:dyDescent="0.5">
      <c r="A62" s="106"/>
      <c r="B62" s="113"/>
      <c r="C62" s="113"/>
      <c r="E62" s="171" t="s">
        <v>40</v>
      </c>
      <c r="F62" s="171"/>
      <c r="G62" s="171"/>
      <c r="H62" s="108"/>
      <c r="I62" s="171" t="s">
        <v>61</v>
      </c>
      <c r="J62" s="171"/>
      <c r="K62" s="171"/>
    </row>
    <row r="63" spans="1:11" ht="15" customHeight="1" x14ac:dyDescent="0.5">
      <c r="A63" s="113"/>
      <c r="B63" s="113"/>
      <c r="C63" s="113"/>
      <c r="E63" s="170" t="s">
        <v>41</v>
      </c>
      <c r="F63" s="170"/>
      <c r="G63" s="170"/>
      <c r="H63" s="108"/>
      <c r="I63" s="170" t="s">
        <v>41</v>
      </c>
      <c r="J63" s="170"/>
      <c r="K63" s="170"/>
    </row>
    <row r="64" spans="1:11" ht="15" customHeight="1" x14ac:dyDescent="0.5">
      <c r="A64" s="113"/>
      <c r="B64" s="113"/>
      <c r="C64" s="113"/>
      <c r="E64" s="108" t="s">
        <v>42</v>
      </c>
      <c r="F64" s="18"/>
      <c r="G64" s="108" t="s">
        <v>42</v>
      </c>
      <c r="H64" s="108"/>
      <c r="I64" s="108" t="s">
        <v>42</v>
      </c>
      <c r="J64" s="18"/>
      <c r="K64" s="108" t="s">
        <v>42</v>
      </c>
    </row>
    <row r="65" spans="1:11" ht="15" customHeight="1" x14ac:dyDescent="0.5">
      <c r="A65" s="113"/>
      <c r="B65" s="113"/>
      <c r="C65" s="113"/>
      <c r="E65" s="109" t="s">
        <v>168</v>
      </c>
      <c r="F65" s="79"/>
      <c r="G65" s="109" t="s">
        <v>168</v>
      </c>
      <c r="H65" s="79"/>
      <c r="I65" s="109" t="s">
        <v>168</v>
      </c>
      <c r="J65" s="79"/>
      <c r="K65" s="109" t="s">
        <v>168</v>
      </c>
    </row>
    <row r="66" spans="1:11" ht="15" customHeight="1" x14ac:dyDescent="0.5">
      <c r="A66" s="113"/>
      <c r="B66" s="113"/>
      <c r="C66" s="106"/>
      <c r="E66" s="19" t="s">
        <v>159</v>
      </c>
      <c r="F66" s="19"/>
      <c r="G66" s="19" t="s">
        <v>149</v>
      </c>
      <c r="H66" s="18"/>
      <c r="I66" s="19" t="s">
        <v>159</v>
      </c>
      <c r="J66" s="19"/>
      <c r="K66" s="19" t="s">
        <v>149</v>
      </c>
    </row>
    <row r="67" spans="1:11" ht="15" customHeight="1" x14ac:dyDescent="0.5">
      <c r="A67" s="113"/>
      <c r="B67" s="113"/>
      <c r="C67" s="107" t="s">
        <v>0</v>
      </c>
      <c r="D67" s="111"/>
      <c r="E67" s="13" t="s">
        <v>1</v>
      </c>
      <c r="F67" s="19"/>
      <c r="G67" s="13" t="s">
        <v>1</v>
      </c>
      <c r="H67" s="111"/>
      <c r="I67" s="13" t="s">
        <v>1</v>
      </c>
      <c r="J67" s="19"/>
      <c r="K67" s="13" t="s">
        <v>1</v>
      </c>
    </row>
    <row r="68" spans="1:11" ht="15" customHeight="1" x14ac:dyDescent="0.5">
      <c r="A68" s="113"/>
      <c r="B68" s="113"/>
      <c r="C68" s="20"/>
      <c r="D68" s="111"/>
      <c r="E68" s="94"/>
      <c r="I68" s="94"/>
      <c r="J68" s="19"/>
    </row>
    <row r="69" spans="1:11" ht="15" customHeight="1" x14ac:dyDescent="0.5">
      <c r="A69" s="18" t="s">
        <v>36</v>
      </c>
      <c r="B69" s="106"/>
      <c r="C69" s="106"/>
      <c r="E69" s="94"/>
      <c r="I69" s="94"/>
    </row>
    <row r="70" spans="1:11" ht="15" customHeight="1" x14ac:dyDescent="0.5">
      <c r="A70" s="76" t="s">
        <v>142</v>
      </c>
      <c r="B70" s="76"/>
      <c r="C70" s="80"/>
      <c r="D70" s="76"/>
      <c r="E70" s="83">
        <v>-260659678</v>
      </c>
      <c r="F70" s="76"/>
      <c r="G70" s="132">
        <v>-164484272</v>
      </c>
      <c r="H70" s="76"/>
      <c r="I70" s="83">
        <v>-64113865</v>
      </c>
      <c r="K70" s="132">
        <v>-134495675</v>
      </c>
    </row>
    <row r="71" spans="1:11" ht="15" customHeight="1" x14ac:dyDescent="0.5">
      <c r="A71" s="76" t="s">
        <v>86</v>
      </c>
      <c r="B71" s="76"/>
      <c r="C71" s="80"/>
      <c r="D71" s="76"/>
      <c r="E71" s="83">
        <v>12525</v>
      </c>
      <c r="F71" s="76"/>
      <c r="G71" s="132">
        <v>16823</v>
      </c>
      <c r="H71" s="76"/>
      <c r="I71" s="83">
        <v>11529</v>
      </c>
      <c r="K71" s="132">
        <v>1004793</v>
      </c>
    </row>
    <row r="72" spans="1:11" ht="15" customHeight="1" x14ac:dyDescent="0.5">
      <c r="A72" s="76" t="s">
        <v>143</v>
      </c>
      <c r="B72" s="76"/>
      <c r="C72" s="80"/>
      <c r="D72" s="76"/>
      <c r="E72" s="83">
        <v>-126301</v>
      </c>
      <c r="F72" s="76"/>
      <c r="G72" s="132">
        <v>-418400</v>
      </c>
      <c r="H72" s="76"/>
      <c r="I72" s="83">
        <v>-69800</v>
      </c>
      <c r="K72" s="132">
        <v>-287900</v>
      </c>
    </row>
    <row r="73" spans="1:11" ht="15" customHeight="1" x14ac:dyDescent="0.5">
      <c r="A73" s="76" t="s">
        <v>155</v>
      </c>
      <c r="B73" s="76"/>
      <c r="C73" s="84"/>
      <c r="D73" s="76"/>
      <c r="E73" s="83">
        <v>0</v>
      </c>
      <c r="F73" s="76"/>
      <c r="G73" s="132">
        <v>0</v>
      </c>
      <c r="H73" s="76"/>
      <c r="I73" s="83">
        <v>0</v>
      </c>
      <c r="K73" s="132">
        <v>6606027</v>
      </c>
    </row>
    <row r="74" spans="1:11" ht="15" customHeight="1" x14ac:dyDescent="0.2">
      <c r="A74" s="76" t="s">
        <v>144</v>
      </c>
      <c r="B74" s="88"/>
      <c r="C74" s="84"/>
      <c r="D74" s="76"/>
      <c r="E74" s="89">
        <v>0</v>
      </c>
      <c r="F74" s="76"/>
      <c r="G74" s="135">
        <v>0</v>
      </c>
      <c r="H74" s="76"/>
      <c r="I74" s="89">
        <v>12555923</v>
      </c>
      <c r="K74" s="135">
        <v>42990853</v>
      </c>
    </row>
    <row r="75" spans="1:11" ht="15" customHeight="1" x14ac:dyDescent="0.2">
      <c r="A75" s="76" t="s">
        <v>191</v>
      </c>
      <c r="B75" s="88"/>
      <c r="C75" s="84"/>
      <c r="D75" s="76"/>
      <c r="E75" s="89"/>
      <c r="F75" s="76"/>
      <c r="G75" s="135"/>
      <c r="H75" s="76"/>
      <c r="I75" s="89"/>
      <c r="K75" s="135"/>
    </row>
    <row r="76" spans="1:11" ht="15" customHeight="1" x14ac:dyDescent="0.5">
      <c r="A76" s="76"/>
      <c r="B76" s="156" t="s">
        <v>192</v>
      </c>
      <c r="C76" s="84"/>
      <c r="D76" s="76"/>
      <c r="E76" s="89">
        <v>-1167039</v>
      </c>
      <c r="F76" s="76"/>
      <c r="G76" s="135">
        <v>613383132</v>
      </c>
      <c r="H76" s="76"/>
      <c r="I76" s="89">
        <v>0</v>
      </c>
      <c r="K76" s="135">
        <v>613383132</v>
      </c>
    </row>
    <row r="77" spans="1:11" ht="15" customHeight="1" x14ac:dyDescent="0.5">
      <c r="A77" s="76" t="s">
        <v>193</v>
      </c>
      <c r="B77" s="76"/>
      <c r="C77" s="80"/>
      <c r="D77" s="76"/>
      <c r="E77" s="89"/>
      <c r="F77" s="76"/>
      <c r="G77" s="135"/>
      <c r="H77" s="76"/>
      <c r="I77" s="89"/>
      <c r="K77" s="135"/>
    </row>
    <row r="78" spans="1:11" ht="15" customHeight="1" x14ac:dyDescent="0.5">
      <c r="A78" s="76"/>
      <c r="B78" s="76" t="s">
        <v>192</v>
      </c>
      <c r="C78" s="80"/>
      <c r="D78" s="76"/>
      <c r="E78" s="83">
        <v>830078</v>
      </c>
      <c r="F78" s="76"/>
      <c r="G78" s="132">
        <v>-400000000</v>
      </c>
      <c r="H78" s="76"/>
      <c r="I78" s="89">
        <v>0</v>
      </c>
      <c r="K78" s="135">
        <v>-400000000</v>
      </c>
    </row>
    <row r="79" spans="1:11" ht="15" customHeight="1" x14ac:dyDescent="0.5">
      <c r="A79" s="76" t="s">
        <v>77</v>
      </c>
      <c r="B79" s="76"/>
      <c r="C79" s="80"/>
      <c r="D79" s="76"/>
      <c r="E79" s="83">
        <v>0</v>
      </c>
      <c r="F79" s="76"/>
      <c r="G79" s="132">
        <v>-5000</v>
      </c>
      <c r="H79" s="76"/>
      <c r="I79" s="89">
        <v>0</v>
      </c>
      <c r="K79" s="135">
        <v>-5000</v>
      </c>
    </row>
    <row r="80" spans="1:11" ht="15" customHeight="1" x14ac:dyDescent="0.5">
      <c r="A80" s="76" t="s">
        <v>148</v>
      </c>
      <c r="B80" s="76"/>
      <c r="C80" s="80">
        <v>10</v>
      </c>
      <c r="D80" s="76"/>
      <c r="E80" s="83">
        <v>0</v>
      </c>
      <c r="F80" s="76"/>
      <c r="G80" s="132">
        <v>0</v>
      </c>
      <c r="H80" s="76"/>
      <c r="I80" s="89">
        <v>-191134762</v>
      </c>
      <c r="K80" s="135">
        <v>-41715438</v>
      </c>
    </row>
    <row r="81" spans="1:11" ht="15" customHeight="1" x14ac:dyDescent="0.5">
      <c r="A81" s="76" t="s">
        <v>194</v>
      </c>
      <c r="B81" s="76"/>
      <c r="C81" s="80">
        <v>10</v>
      </c>
      <c r="D81" s="76"/>
      <c r="E81" s="83">
        <v>0</v>
      </c>
      <c r="F81" s="76"/>
      <c r="G81" s="132">
        <v>-18217200</v>
      </c>
      <c r="H81" s="76"/>
      <c r="I81" s="89">
        <v>0</v>
      </c>
      <c r="K81" s="135">
        <v>-18217200</v>
      </c>
    </row>
    <row r="82" spans="1:11" ht="15" customHeight="1" x14ac:dyDescent="0.5">
      <c r="A82" s="76" t="s">
        <v>127</v>
      </c>
      <c r="B82" s="76"/>
      <c r="C82" s="80"/>
      <c r="D82" s="76"/>
      <c r="E82" s="83">
        <v>-254100</v>
      </c>
      <c r="F82" s="76"/>
      <c r="G82" s="132">
        <v>-254100</v>
      </c>
      <c r="H82" s="76"/>
      <c r="I82" s="89">
        <v>-138600</v>
      </c>
      <c r="K82" s="135">
        <v>-138600</v>
      </c>
    </row>
    <row r="83" spans="1:11" ht="15" customHeight="1" x14ac:dyDescent="0.5">
      <c r="A83" s="76" t="s">
        <v>145</v>
      </c>
      <c r="B83" s="76"/>
      <c r="C83" s="21"/>
      <c r="E83" s="114">
        <v>0</v>
      </c>
      <c r="G83" s="115">
        <v>0</v>
      </c>
      <c r="I83" s="114">
        <v>4983152</v>
      </c>
      <c r="K83" s="115">
        <v>4977266</v>
      </c>
    </row>
    <row r="84" spans="1:11" ht="15" customHeight="1" x14ac:dyDescent="0.5">
      <c r="A84" s="22" t="s">
        <v>37</v>
      </c>
      <c r="C84" s="21"/>
      <c r="E84" s="114">
        <v>1277035</v>
      </c>
      <c r="G84" s="115">
        <v>635615</v>
      </c>
      <c r="I84" s="114">
        <v>3790745</v>
      </c>
      <c r="K84" s="115">
        <v>4764432</v>
      </c>
    </row>
    <row r="85" spans="1:11" ht="15" customHeight="1" x14ac:dyDescent="0.5">
      <c r="A85" s="22" t="s">
        <v>165</v>
      </c>
      <c r="C85" s="21">
        <v>19</v>
      </c>
      <c r="E85" s="114">
        <v>0</v>
      </c>
      <c r="G85" s="115">
        <v>0</v>
      </c>
      <c r="I85" s="114">
        <v>178442511</v>
      </c>
      <c r="K85" s="115">
        <v>78274386</v>
      </c>
    </row>
    <row r="86" spans="1:11" ht="15" customHeight="1" x14ac:dyDescent="0.5">
      <c r="A86" s="113"/>
      <c r="B86" s="113"/>
      <c r="C86" s="113"/>
      <c r="E86" s="122"/>
      <c r="G86" s="136"/>
      <c r="I86" s="122"/>
      <c r="K86" s="136"/>
    </row>
    <row r="87" spans="1:11" ht="15" customHeight="1" x14ac:dyDescent="0.5">
      <c r="A87" s="117" t="s">
        <v>195</v>
      </c>
      <c r="B87" s="117"/>
      <c r="C87" s="117"/>
      <c r="E87" s="56">
        <f>SUM(E70:E85)</f>
        <v>-260087480</v>
      </c>
      <c r="G87" s="134">
        <f>SUM(G70:G85)</f>
        <v>30656598</v>
      </c>
      <c r="I87" s="56">
        <f>SUM(I70:I85)</f>
        <v>-55673167</v>
      </c>
      <c r="K87" s="134">
        <f>SUM(K70:K85)</f>
        <v>157141076</v>
      </c>
    </row>
    <row r="88" spans="1:11" ht="15" customHeight="1" x14ac:dyDescent="0.5">
      <c r="A88" s="113"/>
      <c r="B88" s="113"/>
      <c r="C88" s="113"/>
      <c r="E88" s="55"/>
      <c r="G88" s="17"/>
      <c r="I88" s="55"/>
      <c r="K88" s="17"/>
    </row>
    <row r="89" spans="1:11" ht="15" customHeight="1" x14ac:dyDescent="0.5">
      <c r="A89" s="18" t="s">
        <v>38</v>
      </c>
      <c r="B89" s="110"/>
      <c r="C89" s="116"/>
      <c r="E89" s="55"/>
      <c r="G89" s="17"/>
      <c r="I89" s="55"/>
      <c r="K89" s="17"/>
    </row>
    <row r="90" spans="1:11" ht="15" customHeight="1" x14ac:dyDescent="0.5">
      <c r="A90" s="76" t="s">
        <v>196</v>
      </c>
      <c r="B90" s="82"/>
      <c r="C90" s="116"/>
      <c r="E90" s="114">
        <v>-3841646</v>
      </c>
      <c r="G90" s="115">
        <v>-6292778</v>
      </c>
      <c r="I90" s="114">
        <v>-1276514</v>
      </c>
      <c r="K90" s="115">
        <v>-805457</v>
      </c>
    </row>
    <row r="91" spans="1:11" ht="15" customHeight="1" x14ac:dyDescent="0.5">
      <c r="A91" s="76" t="s">
        <v>197</v>
      </c>
      <c r="B91" s="82"/>
      <c r="C91" s="21">
        <v>17</v>
      </c>
      <c r="E91" s="114">
        <v>-206151761</v>
      </c>
      <c r="G91" s="115">
        <v>-301225614</v>
      </c>
      <c r="I91" s="114">
        <v>-200000000</v>
      </c>
      <c r="K91" s="115">
        <v>-300000000</v>
      </c>
    </row>
    <row r="92" spans="1:11" ht="15" customHeight="1" x14ac:dyDescent="0.5">
      <c r="A92" s="76" t="s">
        <v>146</v>
      </c>
      <c r="B92" s="82"/>
      <c r="C92" s="116"/>
      <c r="E92" s="114"/>
      <c r="G92" s="115"/>
      <c r="I92" s="114"/>
      <c r="K92" s="115"/>
    </row>
    <row r="93" spans="1:11" ht="15" customHeight="1" x14ac:dyDescent="0.5">
      <c r="A93" s="76"/>
      <c r="B93" s="82" t="s">
        <v>130</v>
      </c>
      <c r="C93" s="116"/>
      <c r="E93" s="118">
        <v>0</v>
      </c>
      <c r="G93" s="133">
        <v>4900000</v>
      </c>
      <c r="I93" s="118">
        <v>0</v>
      </c>
      <c r="K93" s="133">
        <v>0</v>
      </c>
    </row>
    <row r="94" spans="1:11" ht="15" customHeight="1" x14ac:dyDescent="0.5">
      <c r="A94" s="113"/>
      <c r="B94" s="113"/>
      <c r="C94" s="116"/>
      <c r="E94" s="55"/>
      <c r="G94" s="17"/>
      <c r="I94" s="55"/>
      <c r="K94" s="17"/>
    </row>
    <row r="95" spans="1:11" ht="15" customHeight="1" x14ac:dyDescent="0.5">
      <c r="A95" s="117" t="s">
        <v>198</v>
      </c>
      <c r="B95" s="117"/>
      <c r="C95" s="113"/>
      <c r="E95" s="56">
        <f>SUM(E90:E94)</f>
        <v>-209993407</v>
      </c>
      <c r="G95" s="134">
        <f>SUM(G90:G94)</f>
        <v>-302618392</v>
      </c>
      <c r="I95" s="56">
        <f>SUM(I90:I94)</f>
        <v>-201276514</v>
      </c>
      <c r="K95" s="134">
        <f>SUM(K90:K94)</f>
        <v>-300805457</v>
      </c>
    </row>
    <row r="96" spans="1:11" ht="15" customHeight="1" x14ac:dyDescent="0.5">
      <c r="A96" s="113"/>
      <c r="B96" s="113"/>
      <c r="C96" s="113"/>
      <c r="E96" s="55"/>
      <c r="G96" s="17"/>
      <c r="I96" s="55"/>
      <c r="K96" s="17"/>
    </row>
    <row r="97" spans="1:11" ht="15" customHeight="1" x14ac:dyDescent="0.5">
      <c r="A97" s="123" t="s">
        <v>221</v>
      </c>
      <c r="B97" s="123"/>
      <c r="C97" s="124"/>
      <c r="E97" s="55">
        <f>SUM(E95,E87,E51)</f>
        <v>-90324218</v>
      </c>
      <c r="G97" s="17">
        <f>SUM(G95,G87,G51)</f>
        <v>-155565717</v>
      </c>
      <c r="I97" s="55">
        <f>SUM(I95,I87,I51)</f>
        <v>-52800545</v>
      </c>
      <c r="K97" s="17">
        <f>SUM(K95,K87,K51)</f>
        <v>-90813737.699999988</v>
      </c>
    </row>
    <row r="98" spans="1:11" ht="15" customHeight="1" x14ac:dyDescent="0.5">
      <c r="A98" s="22" t="s">
        <v>66</v>
      </c>
      <c r="B98" s="124"/>
      <c r="C98" s="125"/>
      <c r="E98" s="55">
        <f>'EN 2-4'!I16</f>
        <v>666461731</v>
      </c>
      <c r="G98" s="17">
        <v>774464411</v>
      </c>
      <c r="I98" s="55">
        <f>'EN 2-4'!M16</f>
        <v>228046428</v>
      </c>
      <c r="K98" s="17">
        <v>357869139</v>
      </c>
    </row>
    <row r="99" spans="1:11" ht="15" customHeight="1" x14ac:dyDescent="0.5">
      <c r="A99" s="22" t="s">
        <v>199</v>
      </c>
      <c r="B99" s="124"/>
      <c r="C99" s="126"/>
      <c r="E99" s="56">
        <v>3760836</v>
      </c>
      <c r="G99" s="134">
        <v>4279448</v>
      </c>
      <c r="I99" s="56">
        <v>3065881</v>
      </c>
      <c r="K99" s="134">
        <v>3059370</v>
      </c>
    </row>
    <row r="100" spans="1:11" ht="15" customHeight="1" x14ac:dyDescent="0.5">
      <c r="A100" s="113"/>
      <c r="B100" s="113"/>
      <c r="C100" s="113"/>
      <c r="E100" s="122"/>
      <c r="G100" s="136"/>
      <c r="I100" s="122"/>
      <c r="K100" s="136"/>
    </row>
    <row r="101" spans="1:11" ht="15" customHeight="1" thickBot="1" x14ac:dyDescent="0.55000000000000004">
      <c r="A101" s="123" t="s">
        <v>67</v>
      </c>
      <c r="B101" s="124"/>
      <c r="C101" s="124"/>
      <c r="E101" s="127">
        <f>SUM(E97:E99)</f>
        <v>579898349</v>
      </c>
      <c r="G101" s="137">
        <f>SUM(G97:G99)</f>
        <v>623178142</v>
      </c>
      <c r="I101" s="127">
        <f>SUM(I97:I99)</f>
        <v>178311764</v>
      </c>
      <c r="K101" s="137">
        <f>SUM(K97:K99)</f>
        <v>270114771.30000001</v>
      </c>
    </row>
    <row r="102" spans="1:11" ht="15" customHeight="1" thickTop="1" x14ac:dyDescent="0.5">
      <c r="A102" s="123"/>
      <c r="B102" s="124"/>
      <c r="C102" s="124"/>
      <c r="E102" s="17"/>
      <c r="G102" s="17"/>
      <c r="I102" s="17"/>
      <c r="K102" s="17"/>
    </row>
    <row r="103" spans="1:11" ht="15" customHeight="1" x14ac:dyDescent="0.5">
      <c r="A103" s="123"/>
      <c r="B103" s="124"/>
      <c r="C103" s="124"/>
      <c r="E103" s="17"/>
      <c r="G103" s="17"/>
      <c r="I103" s="17"/>
      <c r="K103" s="17"/>
    </row>
    <row r="104" spans="1:11" ht="15" customHeight="1" x14ac:dyDescent="0.5">
      <c r="A104" s="123"/>
      <c r="B104" s="124"/>
      <c r="C104" s="124"/>
      <c r="E104" s="17"/>
      <c r="G104" s="17"/>
      <c r="I104" s="17"/>
      <c r="K104" s="17"/>
    </row>
    <row r="105" spans="1:11" ht="15" customHeight="1" x14ac:dyDescent="0.5">
      <c r="A105" s="123"/>
      <c r="B105" s="124"/>
      <c r="C105" s="124"/>
      <c r="E105" s="17"/>
      <c r="G105" s="17"/>
      <c r="I105" s="17"/>
      <c r="K105" s="17"/>
    </row>
    <row r="106" spans="1:11" ht="15" customHeight="1" x14ac:dyDescent="0.5">
      <c r="A106" s="123"/>
      <c r="B106" s="124"/>
      <c r="C106" s="124"/>
      <c r="E106" s="17"/>
      <c r="G106" s="17"/>
      <c r="I106" s="17"/>
      <c r="K106" s="17"/>
    </row>
    <row r="107" spans="1:11" ht="15" customHeight="1" x14ac:dyDescent="0.5">
      <c r="A107" s="123"/>
      <c r="B107" s="124"/>
      <c r="C107" s="124"/>
      <c r="E107" s="17"/>
      <c r="G107" s="17"/>
      <c r="I107" s="17"/>
      <c r="K107" s="17"/>
    </row>
    <row r="108" spans="1:11" ht="15" customHeight="1" x14ac:dyDescent="0.5">
      <c r="A108" s="123"/>
      <c r="B108" s="124"/>
      <c r="C108" s="124"/>
      <c r="E108" s="17"/>
      <c r="G108" s="17"/>
      <c r="I108" s="17"/>
      <c r="K108" s="17"/>
    </row>
    <row r="109" spans="1:11" ht="15" customHeight="1" x14ac:dyDescent="0.5">
      <c r="A109" s="123"/>
      <c r="B109" s="124"/>
      <c r="C109" s="124"/>
      <c r="E109" s="17"/>
      <c r="G109" s="17"/>
      <c r="I109" s="17"/>
      <c r="K109" s="17"/>
    </row>
    <row r="110" spans="1:11" ht="10.5" customHeight="1" x14ac:dyDescent="0.5">
      <c r="A110" s="106"/>
      <c r="E110" s="17"/>
      <c r="F110" s="128"/>
      <c r="G110" s="17"/>
      <c r="H110" s="128"/>
      <c r="I110" s="17"/>
      <c r="K110" s="17"/>
    </row>
    <row r="111" spans="1:11" ht="21.95" customHeight="1" x14ac:dyDescent="0.5">
      <c r="A111" s="87" t="s">
        <v>147</v>
      </c>
      <c r="B111" s="129"/>
      <c r="C111" s="121"/>
      <c r="D111" s="92"/>
      <c r="E111" s="16"/>
      <c r="F111" s="92"/>
      <c r="G111" s="16"/>
      <c r="H111" s="92"/>
      <c r="I111" s="92"/>
      <c r="J111" s="92"/>
      <c r="K111" s="92"/>
    </row>
    <row r="112" spans="1:11" ht="16.5" customHeight="1" x14ac:dyDescent="0.5">
      <c r="A112" s="100" t="s">
        <v>98</v>
      </c>
      <c r="B112" s="130"/>
      <c r="C112" s="113"/>
      <c r="E112" s="15"/>
      <c r="G112" s="15"/>
    </row>
    <row r="113" spans="1:11" ht="16.5" customHeight="1" x14ac:dyDescent="0.5">
      <c r="A113" s="101" t="s">
        <v>190</v>
      </c>
      <c r="B113" s="130"/>
      <c r="C113" s="113"/>
    </row>
    <row r="114" spans="1:11" ht="16.5" customHeight="1" x14ac:dyDescent="0.5">
      <c r="A114" s="104" t="s">
        <v>207</v>
      </c>
      <c r="B114" s="129"/>
      <c r="C114" s="121"/>
      <c r="D114" s="92"/>
      <c r="E114" s="92"/>
      <c r="F114" s="92"/>
      <c r="G114" s="92"/>
      <c r="H114" s="92"/>
      <c r="I114" s="92"/>
      <c r="J114" s="92"/>
      <c r="K114" s="92"/>
    </row>
    <row r="115" spans="1:11" ht="15" customHeight="1" x14ac:dyDescent="0.5">
      <c r="A115" s="101"/>
      <c r="B115" s="130"/>
      <c r="C115" s="113"/>
    </row>
    <row r="116" spans="1:11" ht="15" customHeight="1" x14ac:dyDescent="0.5">
      <c r="A116" s="106"/>
      <c r="B116" s="113"/>
      <c r="C116" s="113"/>
    </row>
    <row r="117" spans="1:11" ht="15" customHeight="1" x14ac:dyDescent="0.5">
      <c r="A117" s="106"/>
      <c r="B117" s="113"/>
      <c r="C117" s="113"/>
      <c r="E117" s="171" t="s">
        <v>40</v>
      </c>
      <c r="F117" s="171"/>
      <c r="G117" s="171"/>
      <c r="H117" s="108"/>
      <c r="I117" s="171" t="s">
        <v>61</v>
      </c>
      <c r="J117" s="171"/>
      <c r="K117" s="171"/>
    </row>
    <row r="118" spans="1:11" ht="15" customHeight="1" x14ac:dyDescent="0.5">
      <c r="A118" s="113"/>
      <c r="B118" s="113"/>
      <c r="C118" s="113"/>
      <c r="E118" s="170" t="s">
        <v>41</v>
      </c>
      <c r="F118" s="170"/>
      <c r="G118" s="170"/>
      <c r="H118" s="108"/>
      <c r="I118" s="170" t="s">
        <v>41</v>
      </c>
      <c r="J118" s="170"/>
      <c r="K118" s="170"/>
    </row>
    <row r="119" spans="1:11" ht="15" customHeight="1" x14ac:dyDescent="0.5">
      <c r="A119" s="113"/>
      <c r="B119" s="113"/>
      <c r="C119" s="113"/>
      <c r="E119" s="108" t="s">
        <v>42</v>
      </c>
      <c r="F119" s="18"/>
      <c r="G119" s="108" t="s">
        <v>42</v>
      </c>
      <c r="H119" s="108"/>
      <c r="I119" s="108" t="s">
        <v>42</v>
      </c>
      <c r="J119" s="18"/>
      <c r="K119" s="108" t="s">
        <v>42</v>
      </c>
    </row>
    <row r="120" spans="1:11" ht="15" customHeight="1" x14ac:dyDescent="0.5">
      <c r="A120" s="113"/>
      <c r="B120" s="113"/>
      <c r="C120" s="113"/>
      <c r="E120" s="109" t="s">
        <v>168</v>
      </c>
      <c r="F120" s="79"/>
      <c r="G120" s="109" t="s">
        <v>168</v>
      </c>
      <c r="H120" s="79"/>
      <c r="I120" s="109" t="s">
        <v>168</v>
      </c>
      <c r="J120" s="79"/>
      <c r="K120" s="109" t="s">
        <v>168</v>
      </c>
    </row>
    <row r="121" spans="1:11" ht="15" customHeight="1" x14ac:dyDescent="0.5">
      <c r="A121" s="113"/>
      <c r="B121" s="113"/>
      <c r="C121" s="106"/>
      <c r="E121" s="19" t="s">
        <v>159</v>
      </c>
      <c r="F121" s="19"/>
      <c r="G121" s="19" t="s">
        <v>149</v>
      </c>
      <c r="H121" s="18"/>
      <c r="I121" s="19" t="s">
        <v>159</v>
      </c>
      <c r="J121" s="19"/>
      <c r="K121" s="19" t="s">
        <v>149</v>
      </c>
    </row>
    <row r="122" spans="1:11" ht="15" customHeight="1" x14ac:dyDescent="0.5">
      <c r="A122" s="113"/>
      <c r="B122" s="113"/>
      <c r="C122" s="107" t="s">
        <v>0</v>
      </c>
      <c r="D122" s="111"/>
      <c r="E122" s="13" t="s">
        <v>1</v>
      </c>
      <c r="F122" s="19"/>
      <c r="G122" s="13" t="s">
        <v>1</v>
      </c>
      <c r="H122" s="111"/>
      <c r="I122" s="13" t="s">
        <v>1</v>
      </c>
      <c r="J122" s="19"/>
      <c r="K122" s="13" t="s">
        <v>1</v>
      </c>
    </row>
    <row r="123" spans="1:11" ht="15" customHeight="1" x14ac:dyDescent="0.5">
      <c r="A123" s="113"/>
      <c r="B123" s="113"/>
      <c r="C123" s="20"/>
      <c r="D123" s="111"/>
      <c r="E123" s="55"/>
      <c r="F123" s="128"/>
      <c r="G123" s="17"/>
      <c r="H123" s="128"/>
      <c r="I123" s="55"/>
      <c r="K123" s="17"/>
    </row>
    <row r="124" spans="1:11" ht="15" customHeight="1" x14ac:dyDescent="0.5">
      <c r="A124" s="106" t="s">
        <v>200</v>
      </c>
      <c r="E124" s="55"/>
      <c r="F124" s="128"/>
      <c r="G124" s="17"/>
      <c r="H124" s="128"/>
      <c r="I124" s="55"/>
      <c r="K124" s="17"/>
    </row>
    <row r="125" spans="1:11" ht="15" customHeight="1" x14ac:dyDescent="0.5">
      <c r="A125" s="106"/>
      <c r="E125" s="55"/>
      <c r="F125" s="128"/>
      <c r="G125" s="17"/>
      <c r="H125" s="128"/>
      <c r="I125" s="55"/>
      <c r="K125" s="17"/>
    </row>
    <row r="126" spans="1:11" ht="15" customHeight="1" x14ac:dyDescent="0.5">
      <c r="A126" s="113" t="s">
        <v>201</v>
      </c>
      <c r="C126" s="125"/>
      <c r="E126" s="55"/>
      <c r="F126" s="128"/>
      <c r="G126" s="17"/>
      <c r="H126" s="128"/>
      <c r="I126" s="55"/>
      <c r="K126" s="17"/>
    </row>
    <row r="127" spans="1:11" ht="15" customHeight="1" x14ac:dyDescent="0.5">
      <c r="A127" s="113"/>
      <c r="B127" s="22" t="s">
        <v>202</v>
      </c>
      <c r="C127" s="125"/>
      <c r="E127" s="55">
        <v>10922961</v>
      </c>
      <c r="F127" s="128"/>
      <c r="G127" s="17">
        <v>10109958</v>
      </c>
      <c r="H127" s="128"/>
      <c r="I127" s="55">
        <v>7926732</v>
      </c>
      <c r="K127" s="17">
        <v>10013990</v>
      </c>
    </row>
    <row r="128" spans="1:11" ht="15" customHeight="1" x14ac:dyDescent="0.5">
      <c r="A128" s="113" t="s">
        <v>203</v>
      </c>
      <c r="C128" s="125"/>
      <c r="E128" s="55">
        <v>440292</v>
      </c>
      <c r="F128" s="128"/>
      <c r="G128" s="17">
        <v>-2705852</v>
      </c>
      <c r="H128" s="128"/>
      <c r="I128" s="55">
        <v>-64500</v>
      </c>
      <c r="K128" s="17">
        <v>0</v>
      </c>
    </row>
    <row r="129" spans="1:11" ht="15" customHeight="1" x14ac:dyDescent="0.5">
      <c r="A129" s="113" t="s">
        <v>126</v>
      </c>
      <c r="E129" s="55">
        <v>0</v>
      </c>
      <c r="F129" s="128"/>
      <c r="G129" s="17">
        <v>0</v>
      </c>
      <c r="H129" s="128"/>
      <c r="I129" s="55">
        <v>115051</v>
      </c>
      <c r="K129" s="17">
        <v>115051</v>
      </c>
    </row>
    <row r="130" spans="1:11" ht="15" customHeight="1" x14ac:dyDescent="0.5">
      <c r="A130" s="82" t="s">
        <v>204</v>
      </c>
      <c r="C130" s="21">
        <v>13</v>
      </c>
      <c r="E130" s="55">
        <v>478158</v>
      </c>
      <c r="G130" s="17">
        <v>9943303</v>
      </c>
      <c r="I130" s="55">
        <v>301762</v>
      </c>
      <c r="K130" s="17">
        <v>2866822</v>
      </c>
    </row>
    <row r="131" spans="1:11" ht="15" customHeight="1" x14ac:dyDescent="0.5">
      <c r="A131" s="82" t="s">
        <v>205</v>
      </c>
      <c r="E131" s="55">
        <v>0</v>
      </c>
      <c r="G131" s="17">
        <v>33705</v>
      </c>
      <c r="I131" s="55">
        <v>0</v>
      </c>
      <c r="K131" s="17">
        <v>0</v>
      </c>
    </row>
    <row r="132" spans="1:11" ht="15" customHeight="1" x14ac:dyDescent="0.5">
      <c r="A132" s="113" t="s">
        <v>215</v>
      </c>
      <c r="E132" s="55">
        <v>23100</v>
      </c>
      <c r="G132" s="17">
        <v>0</v>
      </c>
      <c r="I132" s="55">
        <v>0</v>
      </c>
      <c r="K132" s="17">
        <v>0</v>
      </c>
    </row>
    <row r="133" spans="1:11" ht="15" customHeight="1" x14ac:dyDescent="0.2">
      <c r="A133" s="113" t="s">
        <v>216</v>
      </c>
      <c r="C133" s="157" t="s">
        <v>222</v>
      </c>
      <c r="E133" s="55">
        <v>25200035</v>
      </c>
      <c r="G133" s="17">
        <v>0</v>
      </c>
      <c r="I133" s="55">
        <v>0</v>
      </c>
      <c r="K133" s="17">
        <v>0</v>
      </c>
    </row>
    <row r="134" spans="1:11" ht="15" customHeight="1" x14ac:dyDescent="0.5">
      <c r="A134" s="113"/>
    </row>
    <row r="135" spans="1:11" ht="15" customHeight="1" x14ac:dyDescent="0.5">
      <c r="A135" s="113"/>
      <c r="E135" s="15"/>
      <c r="G135" s="15"/>
      <c r="I135" s="15"/>
      <c r="K135" s="15"/>
    </row>
    <row r="136" spans="1:11" ht="15" customHeight="1" x14ac:dyDescent="0.5">
      <c r="A136" s="113"/>
    </row>
    <row r="137" spans="1:11" ht="15" customHeight="1" x14ac:dyDescent="0.5">
      <c r="A137" s="113"/>
    </row>
    <row r="138" spans="1:11" ht="15" customHeight="1" x14ac:dyDescent="0.5">
      <c r="A138" s="113"/>
    </row>
    <row r="139" spans="1:11" ht="15" customHeight="1" x14ac:dyDescent="0.5">
      <c r="A139" s="113"/>
    </row>
    <row r="140" spans="1:11" ht="15" customHeight="1" x14ac:dyDescent="0.5">
      <c r="A140" s="113"/>
    </row>
    <row r="141" spans="1:11" ht="15" customHeight="1" x14ac:dyDescent="0.5">
      <c r="A141" s="113"/>
    </row>
    <row r="142" spans="1:11" ht="15" customHeight="1" x14ac:dyDescent="0.5">
      <c r="A142" s="113"/>
    </row>
    <row r="143" spans="1:11" ht="15" customHeight="1" x14ac:dyDescent="0.5">
      <c r="A143" s="113"/>
    </row>
    <row r="144" spans="1:11" ht="15" customHeight="1" x14ac:dyDescent="0.5">
      <c r="A144" s="113"/>
    </row>
    <row r="145" spans="1:1" ht="15" customHeight="1" x14ac:dyDescent="0.5">
      <c r="A145" s="113"/>
    </row>
    <row r="146" spans="1:1" ht="15" customHeight="1" x14ac:dyDescent="0.5">
      <c r="A146" s="113"/>
    </row>
    <row r="147" spans="1:1" ht="15" customHeight="1" x14ac:dyDescent="0.5">
      <c r="A147" s="113"/>
    </row>
    <row r="148" spans="1:1" ht="15" customHeight="1" x14ac:dyDescent="0.5">
      <c r="A148" s="113"/>
    </row>
    <row r="149" spans="1:1" ht="15" customHeight="1" x14ac:dyDescent="0.5">
      <c r="A149" s="113"/>
    </row>
    <row r="150" spans="1:1" ht="15" customHeight="1" x14ac:dyDescent="0.5">
      <c r="A150" s="113"/>
    </row>
    <row r="151" spans="1:1" ht="15" customHeight="1" x14ac:dyDescent="0.5">
      <c r="A151" s="113"/>
    </row>
    <row r="152" spans="1:1" ht="15" customHeight="1" x14ac:dyDescent="0.5">
      <c r="A152" s="113"/>
    </row>
    <row r="153" spans="1:1" ht="15" customHeight="1" x14ac:dyDescent="0.5">
      <c r="A153" s="113"/>
    </row>
    <row r="154" spans="1:1" ht="15" customHeight="1" x14ac:dyDescent="0.5">
      <c r="A154" s="113"/>
    </row>
    <row r="155" spans="1:1" ht="16.5" customHeight="1" x14ac:dyDescent="0.5">
      <c r="A155" s="113"/>
    </row>
    <row r="156" spans="1:1" ht="16.5" customHeight="1" x14ac:dyDescent="0.5">
      <c r="A156" s="113"/>
    </row>
    <row r="157" spans="1:1" ht="16.5" customHeight="1" x14ac:dyDescent="0.5">
      <c r="A157" s="113"/>
    </row>
    <row r="158" spans="1:1" ht="15" customHeight="1" x14ac:dyDescent="0.5">
      <c r="A158" s="113"/>
    </row>
    <row r="159" spans="1:1" ht="15" customHeight="1" x14ac:dyDescent="0.5">
      <c r="A159" s="113"/>
    </row>
    <row r="160" spans="1:1" ht="15" customHeight="1" x14ac:dyDescent="0.5">
      <c r="A160" s="113"/>
    </row>
    <row r="161" spans="1:11" ht="17.45" customHeight="1" x14ac:dyDescent="0.5">
      <c r="A161" s="113"/>
    </row>
    <row r="162" spans="1:11" ht="18.600000000000001" customHeight="1" x14ac:dyDescent="0.5">
      <c r="A162" s="113"/>
    </row>
    <row r="163" spans="1:11" ht="18.75" customHeight="1" x14ac:dyDescent="0.5">
      <c r="A163" s="113"/>
    </row>
    <row r="164" spans="1:11" ht="25.35" customHeight="1" x14ac:dyDescent="0.5">
      <c r="A164" s="87" t="s">
        <v>147</v>
      </c>
      <c r="B164" s="92"/>
      <c r="C164" s="92"/>
      <c r="D164" s="92"/>
      <c r="E164" s="92"/>
      <c r="F164" s="92"/>
      <c r="G164" s="92"/>
      <c r="H164" s="92"/>
      <c r="I164" s="92"/>
      <c r="J164" s="92"/>
      <c r="K164" s="92"/>
    </row>
    <row r="165" spans="1:11" ht="16.350000000000001" customHeight="1" x14ac:dyDescent="0.5">
      <c r="E165" s="15"/>
      <c r="G165" s="15"/>
      <c r="I165" s="15"/>
      <c r="K165" s="15"/>
    </row>
    <row r="166" spans="1:11" ht="16.350000000000001" customHeight="1" x14ac:dyDescent="0.5">
      <c r="E166" s="131"/>
      <c r="G166" s="131"/>
      <c r="I166" s="131"/>
      <c r="K166" s="131"/>
    </row>
  </sheetData>
  <mergeCells count="12">
    <mergeCell ref="E6:G6"/>
    <mergeCell ref="I6:K6"/>
    <mergeCell ref="E7:G7"/>
    <mergeCell ref="I7:K7"/>
    <mergeCell ref="E62:G62"/>
    <mergeCell ref="I62:K62"/>
    <mergeCell ref="E63:G63"/>
    <mergeCell ref="I63:K63"/>
    <mergeCell ref="E117:G117"/>
    <mergeCell ref="I117:K117"/>
    <mergeCell ref="E118:G118"/>
    <mergeCell ref="I118:K118"/>
  </mergeCells>
  <pageMargins left="0.8" right="0.5" top="0.5" bottom="0.6" header="0.49" footer="0.4"/>
  <pageSetup paperSize="9" scale="95" firstPageNumber="9" fitToHeight="2" orientation="portrait" useFirstPageNumber="1" horizontalDpi="1200" verticalDpi="1200" r:id="rId1"/>
  <headerFooter>
    <oddFooter>&amp;R&amp;"Arial,Regular"&amp;9&amp;P</oddFooter>
  </headerFooter>
  <rowBreaks count="2" manualBreakCount="2">
    <brk id="56" max="10" man="1"/>
    <brk id="111" max="16383" man="1"/>
  </rowBreaks>
  <ignoredErrors>
    <ignoredError sqref="E10:K10 E66:K66 E121:K1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EN 2-4</vt:lpstr>
      <vt:lpstr>E5 (3M)</vt:lpstr>
      <vt:lpstr>E6 (6M)</vt:lpstr>
      <vt:lpstr>E7</vt:lpstr>
      <vt:lpstr>E8</vt:lpstr>
      <vt:lpstr>E9-11</vt:lpstr>
      <vt:lpstr>'E9-11'!Print_Area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Praphensri Puttaluck</cp:lastModifiedBy>
  <cp:lastPrinted>2023-08-11T04:27:43Z</cp:lastPrinted>
  <dcterms:created xsi:type="dcterms:W3CDTF">2016-05-25T05:54:52Z</dcterms:created>
  <dcterms:modified xsi:type="dcterms:W3CDTF">2023-08-11T04:27:50Z</dcterms:modified>
</cp:coreProperties>
</file>