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M:\ABAS-Listed\R&amp;B Food Supply Public Company Limited\R&amp;B Food Supply_June2023_Q2\"/>
    </mc:Choice>
  </mc:AlternateContent>
  <xr:revisionPtr revIDLastSave="0" documentId="13_ncr:1_{EFEC72D2-1D37-47DE-A122-30E392941D0C}" xr6:coauthVersionLast="47" xr6:coauthVersionMax="47" xr10:uidLastSave="{00000000-0000-0000-0000-000000000000}"/>
  <bookViews>
    <workbookView xWindow="-120" yWindow="-120" windowWidth="21840" windowHeight="13140" tabRatio="733" xr2:uid="{00000000-000D-0000-FFFF-FFFF00000000}"/>
  </bookViews>
  <sheets>
    <sheet name="T2-4" sheetId="16" r:id="rId1"/>
    <sheet name="T5-6 (3M)" sheetId="17" r:id="rId2"/>
    <sheet name="T7-8 (6M)" sheetId="18" r:id="rId3"/>
    <sheet name="T9" sheetId="19" r:id="rId4"/>
    <sheet name="T10" sheetId="20" r:id="rId5"/>
    <sheet name="T11-13" sheetId="21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4" i="18" l="1"/>
  <c r="G65" i="17" l="1"/>
  <c r="J110" i="21" l="1"/>
  <c r="F110" i="21"/>
  <c r="L29" i="21" l="1"/>
  <c r="H29" i="21"/>
  <c r="J29" i="21"/>
  <c r="F29" i="21"/>
  <c r="U23" i="19" l="1"/>
  <c r="I64" i="18" l="1"/>
  <c r="M35" i="17" l="1"/>
  <c r="M37" i="17" s="1"/>
  <c r="M14" i="17"/>
  <c r="M24" i="17" s="1"/>
  <c r="M27" i="17" s="1"/>
  <c r="M58" i="17" s="1"/>
  <c r="I65" i="17"/>
  <c r="I35" i="17"/>
  <c r="I37" i="17" s="1"/>
  <c r="I14" i="17"/>
  <c r="I24" i="17" s="1"/>
  <c r="I27" i="17" s="1"/>
  <c r="I58" i="17" s="1"/>
  <c r="M35" i="18"/>
  <c r="M37" i="18" s="1"/>
  <c r="M14" i="18"/>
  <c r="M24" i="18" s="1"/>
  <c r="I35" i="18"/>
  <c r="I37" i="18" s="1"/>
  <c r="I14" i="18"/>
  <c r="I24" i="18" s="1"/>
  <c r="U19" i="19"/>
  <c r="Q19" i="19"/>
  <c r="O19" i="19"/>
  <c r="M19" i="19"/>
  <c r="K19" i="19"/>
  <c r="I19" i="19"/>
  <c r="G19" i="19"/>
  <c r="S17" i="19"/>
  <c r="W17" i="19" s="1"/>
  <c r="S16" i="19"/>
  <c r="W16" i="19" s="1"/>
  <c r="S15" i="19"/>
  <c r="W15" i="19" s="1"/>
  <c r="S13" i="19"/>
  <c r="W13" i="19" s="1"/>
  <c r="U25" i="19"/>
  <c r="M15" i="20"/>
  <c r="K15" i="20"/>
  <c r="I15" i="20"/>
  <c r="G15" i="20"/>
  <c r="O13" i="20"/>
  <c r="O12" i="20"/>
  <c r="O11" i="20"/>
  <c r="L107" i="21"/>
  <c r="L78" i="21"/>
  <c r="H107" i="21"/>
  <c r="H78" i="21"/>
  <c r="J107" i="21"/>
  <c r="F107" i="21"/>
  <c r="J78" i="21"/>
  <c r="F78" i="21"/>
  <c r="K21" i="20"/>
  <c r="I21" i="20"/>
  <c r="G21" i="20"/>
  <c r="O18" i="20"/>
  <c r="O17" i="20"/>
  <c r="M25" i="19"/>
  <c r="K25" i="19"/>
  <c r="I25" i="19"/>
  <c r="G25" i="19"/>
  <c r="S22" i="19"/>
  <c r="W22" i="19" s="1"/>
  <c r="S21" i="19"/>
  <c r="W21" i="19" s="1"/>
  <c r="A88" i="18"/>
  <c r="A48" i="18"/>
  <c r="A46" i="18"/>
  <c r="K35" i="18"/>
  <c r="K37" i="18" s="1"/>
  <c r="G35" i="18"/>
  <c r="G37" i="18" s="1"/>
  <c r="K14" i="18"/>
  <c r="K24" i="18" s="1"/>
  <c r="G14" i="18"/>
  <c r="A88" i="17"/>
  <c r="A49" i="17"/>
  <c r="A47" i="17"/>
  <c r="K35" i="17"/>
  <c r="K37" i="17" s="1"/>
  <c r="G35" i="17"/>
  <c r="G37" i="17" s="1"/>
  <c r="K14" i="17"/>
  <c r="K24" i="17" s="1"/>
  <c r="K27" i="17" s="1"/>
  <c r="K58" i="17" s="1"/>
  <c r="G14" i="17"/>
  <c r="O15" i="20" l="1"/>
  <c r="M27" i="18"/>
  <c r="M57" i="18" s="1"/>
  <c r="L11" i="21"/>
  <c r="L42" i="21" s="1"/>
  <c r="L47" i="21" s="1"/>
  <c r="L109" i="21" s="1"/>
  <c r="L113" i="21" s="1"/>
  <c r="K27" i="18"/>
  <c r="K57" i="18" s="1"/>
  <c r="M19" i="20" s="1"/>
  <c r="J11" i="21"/>
  <c r="J42" i="21" s="1"/>
  <c r="J47" i="21" s="1"/>
  <c r="J109" i="21" s="1"/>
  <c r="J113" i="21" s="1"/>
  <c r="I27" i="18"/>
  <c r="I57" i="18" s="1"/>
  <c r="I60" i="18" s="1"/>
  <c r="H11" i="21"/>
  <c r="H42" i="21" s="1"/>
  <c r="H47" i="21" s="1"/>
  <c r="H109" i="21" s="1"/>
  <c r="H113" i="21" s="1"/>
  <c r="M72" i="17"/>
  <c r="M61" i="17"/>
  <c r="I72" i="17"/>
  <c r="I61" i="17"/>
  <c r="K61" i="17"/>
  <c r="K72" i="17"/>
  <c r="M60" i="18"/>
  <c r="M71" i="18"/>
  <c r="G24" i="18"/>
  <c r="G24" i="17"/>
  <c r="G27" i="17" s="1"/>
  <c r="G58" i="17" s="1"/>
  <c r="W19" i="19"/>
  <c r="S19" i="19"/>
  <c r="K71" i="18" l="1"/>
  <c r="K60" i="18"/>
  <c r="I71" i="18"/>
  <c r="G27" i="18"/>
  <c r="G57" i="18" s="1"/>
  <c r="O23" i="19" s="1"/>
  <c r="F11" i="21"/>
  <c r="F42" i="21" s="1"/>
  <c r="F47" i="21" s="1"/>
  <c r="F109" i="21" s="1"/>
  <c r="F113" i="21" s="1"/>
  <c r="G72" i="17"/>
  <c r="G61" i="17"/>
  <c r="M39" i="17"/>
  <c r="M64" i="17" s="1"/>
  <c r="M67" i="17" s="1"/>
  <c r="I39" i="17"/>
  <c r="I64" i="17" s="1"/>
  <c r="I67" i="17" s="1"/>
  <c r="M39" i="18"/>
  <c r="M63" i="18" s="1"/>
  <c r="M66" i="18" s="1"/>
  <c r="I39" i="18"/>
  <c r="I63" i="18" s="1"/>
  <c r="I66" i="18" s="1"/>
  <c r="K39" i="17"/>
  <c r="K64" i="17" s="1"/>
  <c r="K67" i="17" s="1"/>
  <c r="K39" i="18"/>
  <c r="K63" i="18" s="1"/>
  <c r="K66" i="18" s="1"/>
  <c r="G39" i="17"/>
  <c r="G64" i="17" s="1"/>
  <c r="G67" i="17" s="1"/>
  <c r="G71" i="18" l="1"/>
  <c r="G60" i="18"/>
  <c r="M21" i="20"/>
  <c r="O19" i="20"/>
  <c r="O21" i="20" s="1"/>
  <c r="G39" i="18"/>
  <c r="G63" i="18" s="1"/>
  <c r="G66" i="18" s="1"/>
  <c r="Q23" i="19" l="1"/>
  <c r="Q25" i="19" s="1"/>
  <c r="O25" i="19"/>
  <c r="S23" i="19" l="1"/>
  <c r="S25" i="19" s="1"/>
  <c r="W23" i="19" l="1"/>
  <c r="W25" i="19" s="1"/>
  <c r="G124" i="16"/>
  <c r="I124" i="16" l="1"/>
  <c r="I127" i="16" s="1"/>
  <c r="K124" i="16"/>
  <c r="K127" i="16" s="1"/>
  <c r="M124" i="16"/>
  <c r="M127" i="16" s="1"/>
  <c r="I72" i="16"/>
  <c r="K72" i="16"/>
  <c r="M72" i="16"/>
  <c r="I79" i="16"/>
  <c r="K79" i="16"/>
  <c r="M79" i="16"/>
  <c r="G79" i="16"/>
  <c r="G72" i="16"/>
  <c r="I24" i="16"/>
  <c r="K24" i="16"/>
  <c r="M24" i="16"/>
  <c r="I39" i="16"/>
  <c r="K39" i="16"/>
  <c r="M39" i="16"/>
  <c r="G39" i="16"/>
  <c r="G24" i="16"/>
  <c r="G41" i="16" l="1"/>
  <c r="G127" i="16"/>
  <c r="I41" i="16"/>
  <c r="I81" i="16"/>
  <c r="I129" i="16" s="1"/>
  <c r="M41" i="16"/>
  <c r="M81" i="16"/>
  <c r="M129" i="16" s="1"/>
  <c r="K81" i="16"/>
  <c r="K129" i="16" s="1"/>
  <c r="G81" i="16"/>
  <c r="K41" i="16"/>
  <c r="G129" i="16" l="1"/>
  <c r="A51" i="16" l="1"/>
  <c r="A93" i="16"/>
  <c r="A136" i="16" l="1"/>
  <c r="A92" i="16"/>
  <c r="A53" i="16"/>
  <c r="A95" i="16" s="1"/>
</calcChain>
</file>

<file path=xl/sharedStrings.xml><?xml version="1.0" encoding="utf-8"?>
<sst xmlns="http://schemas.openxmlformats.org/spreadsheetml/2006/main" count="486" uniqueCount="210">
  <si>
    <t>งบแสดงฐานะการเงิน</t>
  </si>
  <si>
    <t>หมายเหตุ</t>
  </si>
  <si>
    <t xml:space="preserve">         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</si>
  <si>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</si>
  <si>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</si>
  <si>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</si>
  <si>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ลูกหนี้การค้าและลูกหนี้อื่น</t>
  </si>
  <si>
    <t xml:space="preserve">สินทรัพย์หมุนเวียนอื่น                        </t>
  </si>
  <si>
    <t xml:space="preserve">รวมสินทรัพย์หมุนเวียน                       </t>
  </si>
  <si>
    <t>สินทรัพย์ไม่หมุนเวียน</t>
  </si>
  <si>
    <t>สินทรัพย์ไม่หมุนเวียนอื่น</t>
  </si>
  <si>
    <t xml:space="preserve">รวมสินทรัพย์ไม่หมุนเวียน                       </t>
  </si>
  <si>
    <t xml:space="preserve">รวมสินทรัพย์                                     </t>
  </si>
  <si>
    <t xml:space="preserve"> ……………………………………….…………………………..….  กรรมการ </t>
  </si>
  <si>
    <t>หนี้สินหมุนเวียน</t>
  </si>
  <si>
    <t>เจ้าหนี้การค้าและเจ้าหนี้อื่น</t>
  </si>
  <si>
    <t>หนี้สินหมุนเวียนอื่น</t>
  </si>
  <si>
    <t xml:space="preserve">รวมหนี้สินหมุนเวียน                          </t>
  </si>
  <si>
    <t>หนี้สินไม่หมุนเวียน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</si>
  <si>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</si>
  <si>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</si>
  <si>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</si>
  <si>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ทุนเรือนหุ้น</t>
  </si>
  <si>
    <t xml:space="preserve">ทุนจดทะเบียน </t>
  </si>
  <si>
    <t xml:space="preserve">กำไรสะสม                      </t>
  </si>
  <si>
    <t>ยังไม่ได้จัดสรร</t>
  </si>
  <si>
    <t>กำไรขั้นต้น</t>
  </si>
  <si>
    <t>รายได้อื่น</t>
  </si>
  <si>
    <t>ค่าใช้จ่ายในการขาย</t>
  </si>
  <si>
    <t>ค่าใช้จ่ายในการบริหาร</t>
  </si>
  <si>
    <t>ต้นทุนทางการเงิน</t>
  </si>
  <si>
    <t>ค่าใช้จ่ายภาษีเงินได้</t>
  </si>
  <si>
    <t>บาท</t>
  </si>
  <si>
    <t>รวม</t>
  </si>
  <si>
    <t xml:space="preserve">สินค้าคงเหลือ </t>
  </si>
  <si>
    <t>เงินลงทุนในบริษัทย่อย</t>
  </si>
  <si>
    <t>ภาษีเงินได้ค้างจ่าย</t>
  </si>
  <si>
    <t>31 ธันวาคม</t>
  </si>
  <si>
    <t>ค่าตัดจำหน่าย</t>
  </si>
  <si>
    <t>ดอกเบี้ยรับ</t>
  </si>
  <si>
    <t>-  ลูกหนี้การค้าและลูกหนี้อื่น</t>
  </si>
  <si>
    <t>-  สินค้าคงเหลือ</t>
  </si>
  <si>
    <t>-  สินทรัพย์หมุนเวียนอื่น</t>
  </si>
  <si>
    <t>-  สินทรัพย์ไม่หมุนเวียนอื่น</t>
  </si>
  <si>
    <t>-  เจ้าหนี้การค้าและเจ้าหนี้อื่น</t>
  </si>
  <si>
    <t>-  หนี้สินหมุนเวียนอื่น</t>
  </si>
  <si>
    <t>กระแสเงินสดจากกิจกรรมลงทุน</t>
  </si>
  <si>
    <t>เงินสดจ่ายเพื่อซื้อที่ดิน อาคารและอุปกรณ์</t>
  </si>
  <si>
    <t>กระแสเงินสดจากกิจกรรมจัดหาเงิน</t>
  </si>
  <si>
    <t>ค่าใช้จ่ายผลประโยชน์พนักงาน</t>
  </si>
  <si>
    <t>ข้อมูลทางการเงินรวม</t>
  </si>
  <si>
    <t>ยังไม่ได้ตรวจสอบ</t>
  </si>
  <si>
    <t>เงินให้กู้ยืมระยะยาวแก่กิจการที่เกี่ยวข้องกัน</t>
  </si>
  <si>
    <t>องค์ประกอบอื่นของส่วนของเจ้าของ</t>
  </si>
  <si>
    <t>ค่าเผื่อสินค้าล้าสมัย</t>
  </si>
  <si>
    <t>เงินสดจ่ายเพื่อซื้อสินทรัพย์ไม่มีตัวตน</t>
  </si>
  <si>
    <t>ส่วนได้เสียที่ไม่มีอำนาจควบคุม</t>
  </si>
  <si>
    <t>รวมส่วน</t>
  </si>
  <si>
    <t>ของผู้เป็นเจ้าของ</t>
  </si>
  <si>
    <t>ส่วนได้เสียที่ไม่มี</t>
  </si>
  <si>
    <t>อำนาจควบคุม</t>
  </si>
  <si>
    <t>รวมส่วนของ</t>
  </si>
  <si>
    <t>เจ้าของ</t>
  </si>
  <si>
    <t>ข้อมูลทางการเงินเฉพาะกิจการ</t>
  </si>
  <si>
    <t>สินทรัพย์ไม่มีตัวตน</t>
  </si>
  <si>
    <t>หมายเหตุประกอบข้อมูลทางการเงินเป็นส่วนหนึ่งของข้อมูลทางการเงินระหว่างกาลนี้</t>
  </si>
  <si>
    <t>หนี้สินและส่วนของเจ้าของ</t>
  </si>
  <si>
    <t>ส่วนของเจ้าของ</t>
  </si>
  <si>
    <t xml:space="preserve">ทุนที่ออกและชำระแล้ว </t>
  </si>
  <si>
    <t>กำไรก่อนภาษีเงินได้</t>
  </si>
  <si>
    <t>กำไรขาดทุนเบ็ดเสร็จอื่น</t>
  </si>
  <si>
    <t>รวมรายการที่จะจัดประเภทรายการใหม่ไป</t>
  </si>
  <si>
    <t>ยังกำไรหรือขาดทุนในภายหลัง</t>
  </si>
  <si>
    <t>ทุนที่ออก</t>
  </si>
  <si>
    <t>และชำระแล้ว</t>
  </si>
  <si>
    <t>กำไรเบ็ดเสร็จรวมสำหรับงวด</t>
  </si>
  <si>
    <t>ข้อมูลทางการเงินเฉพาะกิจการ (ยังไม่ได้ตรวจสอบ)</t>
  </si>
  <si>
    <t>เงินสดและรายการเทียบเท่าเงินสดวันต้นงวด</t>
  </si>
  <si>
    <t>เงินสดและรายการเทียบเท่าเงินสดปลายงวด</t>
  </si>
  <si>
    <t>กำไรสะสม</t>
  </si>
  <si>
    <t>เงินฝากธนาคารที่มีข้อจำกัดในการเบิกใช้</t>
  </si>
  <si>
    <t>ส่วนเกินมูลค่าหุ้น</t>
  </si>
  <si>
    <t>การควบคุมเดียวกัน</t>
  </si>
  <si>
    <t xml:space="preserve">รวมส่วนของเจ้าของ              </t>
  </si>
  <si>
    <t xml:space="preserve">รวมหนี้สินและส่วนของเจ้าของ                    </t>
  </si>
  <si>
    <t>ส่วนเกิน</t>
  </si>
  <si>
    <t>มูลค่าหุ้น</t>
  </si>
  <si>
    <t>ต้นทุนขายและการให้บริการ</t>
  </si>
  <si>
    <t>ธุรกิจภายใต้</t>
  </si>
  <si>
    <t>เงินสดรับจากการขายที่ดิน อาคารและอุปกรณ์</t>
  </si>
  <si>
    <t>กำไรสำหรับงวด</t>
  </si>
  <si>
    <t>สินทรัพย์ภาษีเงินได้รอการตัดบัญชี</t>
  </si>
  <si>
    <t xml:space="preserve">ข้อมูลทางการเงินรวม (ยังไม่ได้ตรวจสอบ) </t>
  </si>
  <si>
    <t xml:space="preserve">รายได้จากการขายและให้บริการ  </t>
  </si>
  <si>
    <t>ค่าเสื่อมราคาอาคารและอุปกรณ์</t>
  </si>
  <si>
    <t>บริษัท อาร์ แอนด์ บี ฟู้ด ซัพพลาย จำกัด (มหาชน)</t>
  </si>
  <si>
    <t>อสังหาริมทรัพย์เพื่อการลงทุน</t>
  </si>
  <si>
    <t xml:space="preserve">มูลค่าที่ตราไว้หุ้นละ 1 บาท </t>
  </si>
  <si>
    <t xml:space="preserve">ชำระเต็มมูลค่าแล้วหุ้นละ 1 บาท </t>
  </si>
  <si>
    <t>จัดสรรแล้ว</t>
  </si>
  <si>
    <t>ทุนสำรองตามกฎหมาย</t>
  </si>
  <si>
    <t>จัดสรรเป็น</t>
  </si>
  <si>
    <t>ทุนสำรอง</t>
  </si>
  <si>
    <t>ตามกฎหมาย</t>
  </si>
  <si>
    <t>จัดสรรเป็นทุนสำรอง</t>
  </si>
  <si>
    <t>ค่าเสื่อมราคาอาคารและส่วนปรับปรุงอาคาร</t>
  </si>
  <si>
    <t>งบกำไรขาดทุนเบ็ดเสร็จ</t>
  </si>
  <si>
    <t xml:space="preserve">งบแสดงการเปลี่ยนแปลงส่วนของเจ้าของ </t>
  </si>
  <si>
    <t xml:space="preserve">งบกระแสเงินสด </t>
  </si>
  <si>
    <t>เงินสดสุทธิได้มาจากกิจกรรมดำเนินงาน</t>
  </si>
  <si>
    <t>เงินสดรับจากรายได้ค่าเช่าของอสังหาริมทรัพย์เพื่อการลงทุน</t>
  </si>
  <si>
    <r>
      <t xml:space="preserve">งบแสดงฐานะการเงิน </t>
    </r>
    <r>
      <rPr>
        <sz val="13"/>
        <rFont val="Browallia New"/>
        <family val="2"/>
      </rPr>
      <t>(ต่อ)</t>
    </r>
  </si>
  <si>
    <t>สินทรัพย์สิทธิการใช้</t>
  </si>
  <si>
    <t>รายได้ค่าเช่าจากอสังหาริมทรัพย์เพื่อการลงทุน</t>
  </si>
  <si>
    <t>ค่าใช้จ่ายจากอสังหาริมทรัพย์เพื่อการลงทุน</t>
  </si>
  <si>
    <t>เงินสดจ่ายจากอสังหาริมทรัพย์เพื่อการลงทุน</t>
  </si>
  <si>
    <t>หนี้สินตามสัญญาเช่า</t>
  </si>
  <si>
    <t>เจ้าหนี้ซื้อที่ดิน อาคารและอุปกรณ์เพิ่มขึ้น</t>
  </si>
  <si>
    <t>ตรวจสอบแล้ว</t>
  </si>
  <si>
    <t>ค่าตัดจำหน่ายสินทรัพย์สิทธิการใช้</t>
  </si>
  <si>
    <t>ชำระภายในหนึ่งปี</t>
  </si>
  <si>
    <t>หนี้สินตามสัญญาเช่าส่วนที่ถึงกำหนด</t>
  </si>
  <si>
    <t>รายได้ค่าเช่าโดยวิธีเส้นตรงของอสังหาริมทรัพย์เพื่อการลงทุน</t>
  </si>
  <si>
    <t>สินทรัพย์สิทธิการใช้เพิ่มขึ้นจากสัญญาเช่า</t>
  </si>
  <si>
    <t>ที่ดิน อาคารและอุปกรณ์</t>
  </si>
  <si>
    <t xml:space="preserve">หุ้นสามัญ จำนวน 2,000,000,000 หุ้น </t>
  </si>
  <si>
    <t>รวมส่วนของผู้เป็นเจ้าของของบริษัท</t>
  </si>
  <si>
    <r>
      <t xml:space="preserve">หนี้สินและส่วนของเจ้าของ </t>
    </r>
    <r>
      <rPr>
        <sz val="13"/>
        <rFont val="Browallia New"/>
        <family val="2"/>
      </rPr>
      <t>(ต่อ)</t>
    </r>
  </si>
  <si>
    <t xml:space="preserve">สินทรัพย์ทางการเงิน (เงินฝากประจำ) </t>
  </si>
  <si>
    <t>ที่วัดมูลค่าด้วยวิธีราคาทุนตัดจำหน่าย</t>
  </si>
  <si>
    <t>ส่วนของเงินให้กู้ยืมระยะยาวแก่กิจการ</t>
  </si>
  <si>
    <t>ส่วนเกินจากการรวมธุรกิจ</t>
  </si>
  <si>
    <t>ภายใต้การควบคุมเดียวกัน</t>
  </si>
  <si>
    <t>รายการที่จะจัดประเภทรายการใหม่ไปยังกำไรหรือ</t>
  </si>
  <si>
    <t>กำไรขาดทุนเบ็ดเสร็จอื่น:</t>
  </si>
  <si>
    <t>การแบ่งปันกำไร:</t>
  </si>
  <si>
    <t>การแบ่งปันกำไรเบ็ดเสร็จรวม:</t>
  </si>
  <si>
    <t>ส่วนของผู้เป็นเจ้าของของบริษัท</t>
  </si>
  <si>
    <t>ส่วนเกินจากการรวม</t>
  </si>
  <si>
    <t>ส่วนของทุน</t>
  </si>
  <si>
    <t>ของบริษัท</t>
  </si>
  <si>
    <t>กำไรจากการจำหน่ายอุปกรณ์</t>
  </si>
  <si>
    <t>เงินสดจ่ายคืนเงินต้นของสัญญาเช่า</t>
  </si>
  <si>
    <t>รายการที่ไม่ใช่เงินสด:</t>
  </si>
  <si>
    <t>ขาดทุนในภายหลัง</t>
  </si>
  <si>
    <t>เรียกชำระค่าหุ้น</t>
  </si>
  <si>
    <t>ส่วนได้เสียที่ไม่มีอำนาจควบคุมเพิ่มขึ้นจากบริษัทย่อย</t>
  </si>
  <si>
    <t>พ.ศ. 2565</t>
  </si>
  <si>
    <t>ยอดคงเหลือต้นงวด ณ วันที่ 1 มกราคม พ.ศ. 2565</t>
  </si>
  <si>
    <t>สินทรัพย์ชีวภาพ</t>
  </si>
  <si>
    <t>รายได้เงินปันผล</t>
  </si>
  <si>
    <t>กำไร(ขาดทุน)จากอัตราแลกเปลี่ยน</t>
  </si>
  <si>
    <t xml:space="preserve">จ่ายเงินปันผล </t>
  </si>
  <si>
    <t>การยกเลิกสัญญาเช่า</t>
  </si>
  <si>
    <t>-  สินทรัพย์ชีวภาพ</t>
  </si>
  <si>
    <t>เงินสดรับจากเงินให้กู้ยืมระยะสั้นแก่กิจการที่เกี่ยวข้องกัน</t>
  </si>
  <si>
    <t>กลับรายการ(ผลขาดทุน)ด้านเครดิตที่คาดว่าจะเกิดขึ้น</t>
  </si>
  <si>
    <t>เงินสดรับชำระค่าหุ้นของบริษัทย่อยจากส่วนได้เสียที่ไม่มีอำนาจควบคุม</t>
  </si>
  <si>
    <t>เงินปันผลรับ</t>
  </si>
  <si>
    <t>พ.ศ. 2566</t>
  </si>
  <si>
    <t>ยอดคงเหลือต้นงวด ณ วันที่ 1 มกราคม พ.ศ. 2566</t>
  </si>
  <si>
    <t>เงินลงทุนในการร่วมค้า</t>
  </si>
  <si>
    <t>หนี้สินอนุพันธ์</t>
  </si>
  <si>
    <t>เงินปันผลจ่ายให้แก่ผู้ถือหุ้นของบริษัท</t>
  </si>
  <si>
    <t>กำไรจากการยกเลิกสัญญาเช่า</t>
  </si>
  <si>
    <t>ที่เกี่ยวข้องกันที่ถึงกำหนดชำระภายในหนึ่งปี</t>
  </si>
  <si>
    <t>ณ วันที่ 30 มิถุนายน พ.ศ. 2566</t>
  </si>
  <si>
    <t>30 มิถุนายน</t>
  </si>
  <si>
    <t>กำไรจากอัตราแลกเปลี่ยน</t>
  </si>
  <si>
    <t>กำไรเบ็ดเสร็จอื่น:</t>
  </si>
  <si>
    <t xml:space="preserve">   ผลต่างของอัตราแลกเปลี่ยนจากการแปลงค่างบการเงิน</t>
  </si>
  <si>
    <t>กำไรเบ็ดเสร็จอื่นสุทธิสำหรับงวด</t>
  </si>
  <si>
    <r>
      <t xml:space="preserve">งบกำไรขาดทุนเบ็ดเสร็จ </t>
    </r>
    <r>
      <rPr>
        <sz val="13"/>
        <color theme="1"/>
        <rFont val="Browallia New"/>
        <family val="2"/>
      </rPr>
      <t>(ต่อ)</t>
    </r>
  </si>
  <si>
    <t>ส่วนของส่วนได้เสียที่ไม่มีอำนาจควบคุม</t>
  </si>
  <si>
    <t>กำไรต่อหุ้นที่เป็นของส่วนที่เป็นของ</t>
  </si>
  <si>
    <t xml:space="preserve">ผู้เป็นเจ้าของของบริษัทใหญ่ </t>
  </si>
  <si>
    <t>การแปลงค่างบการเงิน</t>
  </si>
  <si>
    <t>ยอดคงเหลือสิ้นงวด ณ วันที่ 30 มิถุนายน พ.ศ. 2565</t>
  </si>
  <si>
    <r>
      <t xml:space="preserve">งบแสดงการเปลี่ยนแปลงส่วนของเจ้าของ </t>
    </r>
    <r>
      <rPr>
        <sz val="13"/>
        <color theme="1"/>
        <rFont val="Browallia New"/>
        <family val="2"/>
      </rPr>
      <t>(ต่อ)</t>
    </r>
  </si>
  <si>
    <t>รายการปรับปรุง</t>
  </si>
  <si>
    <t>จากอสังหาริมทรัพย์เพื่อการลงทุน</t>
  </si>
  <si>
    <t>ขาดทุนจากการตัดจำหน่ายอุปกรณ์</t>
  </si>
  <si>
    <t>(กำไร) ขาดทุนจากอัตราแลกเปลี่ยนที่ยังไม่ได้เกิดขึ้น</t>
  </si>
  <si>
    <t>การเปลี่ยนแปลงในมูลค่ายุติธรรมของสัญญาซื้อขายเงินตราต่างประเทศล่วงหน้า</t>
  </si>
  <si>
    <t>การเปลี่ยนแปลงในเงินทุนหมุนเวียน:</t>
  </si>
  <si>
    <t>เงินสดได้มาจากกิจกรรมดำเนินงาน</t>
  </si>
  <si>
    <r>
      <rPr>
        <u/>
        <sz val="11"/>
        <color theme="1"/>
        <rFont val="Browallia New"/>
        <family val="2"/>
      </rPr>
      <t>หัก</t>
    </r>
    <r>
      <rPr>
        <sz val="11"/>
        <color theme="1"/>
        <rFont val="Browallia New"/>
        <family val="2"/>
      </rPr>
      <t xml:space="preserve">   จ่ายผลประโยชน์พนักงาน</t>
    </r>
  </si>
  <si>
    <r>
      <rPr>
        <u/>
        <sz val="11"/>
        <color theme="1"/>
        <rFont val="Browallia New"/>
        <family val="2"/>
      </rPr>
      <t>หัก</t>
    </r>
    <r>
      <rPr>
        <sz val="11"/>
        <color theme="1"/>
        <rFont val="Browallia New"/>
        <family val="2"/>
      </rPr>
      <t xml:space="preserve">   จ่ายดอกเบี้ย</t>
    </r>
  </si>
  <si>
    <r>
      <rPr>
        <u/>
        <sz val="11"/>
        <color theme="1"/>
        <rFont val="Browallia New"/>
        <family val="2"/>
      </rPr>
      <t>หัก</t>
    </r>
    <r>
      <rPr>
        <sz val="11"/>
        <color theme="1"/>
        <rFont val="Browallia New"/>
        <family val="2"/>
      </rPr>
      <t xml:space="preserve">   จ่ายภาษีเงินได้</t>
    </r>
  </si>
  <si>
    <r>
      <t xml:space="preserve">งบกระแสเงินสด </t>
    </r>
    <r>
      <rPr>
        <sz val="13"/>
        <color theme="1"/>
        <rFont val="Browallia New"/>
        <family val="2"/>
      </rPr>
      <t>(ต่อ)</t>
    </r>
  </si>
  <si>
    <t>เงินสดจากการรับชำระหนี้เงินให้กู้ยืมแก่บุคคลหรือกิจการที่เกี่ยวข้องกัน</t>
  </si>
  <si>
    <t>เงินสดรับครบกำหนดสินทรัพย์ทางการเงิน (เงินฝากประจำ)</t>
  </si>
  <si>
    <t>เงินสดจ่ายเพื่อลงทุนในสินทรัพย์ทางการเงิน (เงินฝากประจำ)</t>
  </si>
  <si>
    <t xml:space="preserve">เงินสดจ่ายเพื่อซื้อบริษัทย่อย </t>
  </si>
  <si>
    <t>เงินสดจ่ายเพื่อซื้อเงินลงทุนในการร่วมค้า</t>
  </si>
  <si>
    <t>เงินสดสุทธิใช้ไปในกิจกรรมจัดหาเงิน</t>
  </si>
  <si>
    <t>กำไรจากอัตราแลกเปลี่ยนของเงินสดและรายการเทียบเท่าเงินสด</t>
  </si>
  <si>
    <t>เจ้าหนี้ซื้อสินทรัพย์ไม่มีตัวตนเพิ่มขึ้น</t>
  </si>
  <si>
    <t>สำหรับงวดหกเดือนสิ้นสุดวันที่ 30 มิถุนายน พ.ศ. 2566</t>
  </si>
  <si>
    <t>ยอดคงเหลือสิ้นงวด ณ วันที่ 30 มิถุนายน พ.ศ. 2566</t>
  </si>
  <si>
    <t>สำหรับงวดสามเดือนสิ้นสุดวันที่ 30 มิถุนายน พ.ศ. 2566</t>
  </si>
  <si>
    <t>ส่วนแบ่งกำไรจากเงินลงทุนที่รับรู้ตามวิธีส่วนได้เสีย</t>
  </si>
  <si>
    <t>ค่าใช้จ่ายค้างจ่ายจากอสังหาริมทรัพย์เพื่อการลงทุน</t>
  </si>
  <si>
    <t>กำไรต่อหุ้นขั้นพื้นฐาน</t>
  </si>
  <si>
    <t>เงินสดสุทธิได้มา(ใช้ไป)จากกิจกรรมลงทุน</t>
  </si>
  <si>
    <t>เงินสดและรายการเทียบเท่าเงินสดลดลงสุทธิ</t>
  </si>
  <si>
    <t>การโอนที่ดินไปยังอสังหาริมทรัพย์เพื่อการลงทุน</t>
  </si>
  <si>
    <t>ผลขาดทุนด้านเครดิตที่คาดว่าจะเกิดขึ้น (กลับรายการ)</t>
  </si>
  <si>
    <t>ค่าเผื่อการลดลงของมูลค่าสินค้า (กลับรายการ)</t>
  </si>
  <si>
    <t>11,12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</si>
</sst>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#,##0;\(#,##0\);&quot;-&quot;;@"/>
    <numFmt numFmtId="165" formatCode="#,##0;\(#,##0\)"/>
    <numFmt numFmtId="166" formatCode="_(* #,##0_);_(* \(#,##0\);_(* &quot;-&quot;??_);_(@_)"/>
    <numFmt numFmtId="167" formatCode="#,##0.00;\(#,##0.00\);&quot;-&quot;;@"/>
    <numFmt numFmtId="168" formatCode="#,##0;\(#,##0\);\-"/>
    <numFmt numFmtId="169" formatCode="_(* #,##0.00_);_(* \(#,##0.00\);_(* &quot;-&quot;??_);_(@_)"/>
    <numFmt numFmtId="170" formatCode="#,##0.0;\(#,##0.0\);&quot;-&quot;;@"/>
    <numFmt numFmtId="171" formatCode="#,##0.0;\(#,##0.0\)"/>
  </numFmts>
  <fonts count="20" x14ac:knownFonts="1">
    <font>
      <sz val="16"/>
      <color theme="1"/>
      <name val="AngsanaUPC"/>
      <family val="2"/>
      <charset val="222"/>
    </font>
    <font>
      <b/>
      <sz val="13"/>
      <name val="Browallia New"/>
      <family val="2"/>
    </font>
    <font>
      <sz val="13"/>
      <name val="Browallia New"/>
      <family val="2"/>
    </font>
    <font>
      <u/>
      <sz val="13"/>
      <name val="Browallia New"/>
      <family val="2"/>
    </font>
    <font>
      <sz val="10"/>
      <name val="MS Sans Serif"/>
      <family val="2"/>
      <charset val="222"/>
    </font>
    <font>
      <sz val="16"/>
      <color theme="1"/>
      <name val="AngsanaUPC"/>
      <family val="2"/>
      <charset val="222"/>
    </font>
    <font>
      <b/>
      <sz val="11"/>
      <name val="Browallia New"/>
      <family val="2"/>
    </font>
    <font>
      <b/>
      <sz val="12"/>
      <name val="Browallia New"/>
      <family val="2"/>
    </font>
    <font>
      <sz val="14"/>
      <name val="Cordia New"/>
      <family val="2"/>
    </font>
    <font>
      <sz val="11"/>
      <name val="Browallia New"/>
      <family val="2"/>
    </font>
    <font>
      <sz val="12"/>
      <name val="Browallia New"/>
      <family val="2"/>
    </font>
    <font>
      <sz val="12"/>
      <color theme="1"/>
      <name val="Browallia New"/>
      <family val="2"/>
    </font>
    <font>
      <b/>
      <sz val="13"/>
      <color theme="1"/>
      <name val="Browallia New"/>
      <family val="2"/>
    </font>
    <font>
      <sz val="13"/>
      <color theme="1"/>
      <name val="Browallia New"/>
      <family val="2"/>
    </font>
    <font>
      <b/>
      <sz val="12"/>
      <color theme="1"/>
      <name val="Browallia New"/>
      <family val="2"/>
    </font>
    <font>
      <i/>
      <sz val="12"/>
      <color theme="1"/>
      <name val="Browallia New"/>
      <family val="2"/>
    </font>
    <font>
      <sz val="11"/>
      <color theme="1"/>
      <name val="Browallia New"/>
      <family val="2"/>
    </font>
    <font>
      <b/>
      <sz val="11"/>
      <color theme="1"/>
      <name val="Browallia New"/>
      <family val="2"/>
    </font>
    <font>
      <sz val="11"/>
      <color rgb="FFFF0000"/>
      <name val="Browallia New"/>
      <family val="2"/>
    </font>
    <font>
      <u/>
      <sz val="11"/>
      <color theme="1"/>
      <name val="Browallia New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</borders>
  <cellStyleXfs count="6">
    <xf numFmtId="0" fontId="0" fillId="0" borderId="0"/>
    <xf numFmtId="0" fontId="4" fillId="0" borderId="0" applyFont="0" applyAlignment="0">
      <alignment horizontal="center"/>
    </xf>
    <xf numFmtId="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8" fillId="0" borderId="0"/>
    <xf numFmtId="43" fontId="5" fillId="0" borderId="0" applyFont="0" applyFill="0" applyBorder="0" applyAlignment="0" applyProtection="0"/>
  </cellStyleXfs>
  <cellXfs count="248">
    <xf numFmtId="0" fontId="0" fillId="0" borderId="0" xfId="0"/>
    <xf numFmtId="0" fontId="1" fillId="0" borderId="0" xfId="0" quotePrefix="1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43" fontId="2" fillId="0" borderId="0" xfId="0" applyNumberFormat="1" applyFont="1" applyAlignment="1">
      <alignment horizontal="right" vertical="center"/>
    </xf>
    <xf numFmtId="0" fontId="2" fillId="0" borderId="4" xfId="0" applyFont="1" applyBorder="1" applyAlignment="1">
      <alignment vertical="center"/>
    </xf>
    <xf numFmtId="164" fontId="2" fillId="0" borderId="4" xfId="0" applyNumberFormat="1" applyFont="1" applyBorder="1" applyAlignment="1">
      <alignment horizontal="right" vertical="center"/>
    </xf>
    <xf numFmtId="43" fontId="2" fillId="0" borderId="4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43" fontId="1" fillId="0" borderId="0" xfId="0" applyNumberFormat="1" applyFont="1" applyAlignment="1">
      <alignment horizontal="right" vertical="center"/>
    </xf>
    <xf numFmtId="164" fontId="1" fillId="0" borderId="4" xfId="0" applyNumberFormat="1" applyFont="1" applyBorder="1" applyAlignment="1">
      <alignment horizontal="right" vertical="center"/>
    </xf>
    <xf numFmtId="43" fontId="1" fillId="0" borderId="0" xfId="0" quotePrefix="1" applyNumberFormat="1" applyFont="1" applyAlignment="1">
      <alignment horizontal="right" vertical="center"/>
    </xf>
    <xf numFmtId="0" fontId="1" fillId="0" borderId="0" xfId="0" quotePrefix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4" xfId="0" quotePrefix="1" applyFont="1" applyBorder="1" applyAlignment="1">
      <alignment vertical="center"/>
    </xf>
    <xf numFmtId="164" fontId="1" fillId="0" borderId="0" xfId="0" applyNumberFormat="1" applyFont="1" applyAlignment="1">
      <alignment horizontal="right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1" fillId="0" borderId="4" xfId="0" quotePrefix="1" applyFont="1" applyBorder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6" fillId="0" borderId="0" xfId="0" applyNumberFormat="1" applyFont="1" applyAlignment="1">
      <alignment horizontal="right" vertical="center"/>
    </xf>
    <xf numFmtId="164" fontId="7" fillId="0" borderId="0" xfId="0" applyNumberFormat="1" applyFont="1" applyAlignment="1">
      <alignment horizontal="right" vertical="center"/>
    </xf>
    <xf numFmtId="43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166" fontId="1" fillId="0" borderId="0" xfId="0" applyNumberFormat="1" applyFont="1" applyAlignment="1">
      <alignment horizontal="right" vertical="center"/>
    </xf>
    <xf numFmtId="0" fontId="2" fillId="0" borderId="0" xfId="0" quotePrefix="1" applyFont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2" fillId="0" borderId="0" xfId="0" quotePrefix="1" applyFont="1" applyAlignment="1">
      <alignment vertical="center"/>
    </xf>
    <xf numFmtId="43" fontId="2" fillId="0" borderId="0" xfId="0" quotePrefix="1" applyNumberFormat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164" fontId="2" fillId="0" borderId="5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43" fontId="2" fillId="0" borderId="0" xfId="0" applyNumberFormat="1" applyFont="1" applyAlignment="1">
      <alignment vertical="center"/>
    </xf>
    <xf numFmtId="0" fontId="1" fillId="0" borderId="0" xfId="0" applyFont="1"/>
    <xf numFmtId="164" fontId="1" fillId="2" borderId="0" xfId="0" applyNumberFormat="1" applyFont="1" applyFill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/>
    </xf>
    <xf numFmtId="164" fontId="2" fillId="2" borderId="4" xfId="0" applyNumberFormat="1" applyFont="1" applyFill="1" applyBorder="1" applyAlignment="1">
      <alignment horizontal="right" vertical="center"/>
    </xf>
    <xf numFmtId="164" fontId="2" fillId="2" borderId="5" xfId="0" applyNumberFormat="1" applyFont="1" applyFill="1" applyBorder="1" applyAlignment="1">
      <alignment horizontal="right" vertical="center"/>
    </xf>
    <xf numFmtId="164" fontId="2" fillId="2" borderId="0" xfId="0" applyNumberFormat="1" applyFont="1" applyFill="1" applyAlignment="1">
      <alignment vertical="center"/>
    </xf>
    <xf numFmtId="165" fontId="9" fillId="0" borderId="0" xfId="0" applyNumberFormat="1" applyFont="1" applyAlignment="1">
      <alignment horizontal="left" vertical="center"/>
    </xf>
    <xf numFmtId="0" fontId="9" fillId="0" borderId="0" xfId="0" applyFont="1" applyAlignment="1">
      <alignment vertical="top"/>
    </xf>
    <xf numFmtId="165" fontId="9" fillId="0" borderId="0" xfId="0" quotePrefix="1" applyNumberFormat="1" applyFont="1" applyAlignment="1">
      <alignment horizontal="left" vertical="center"/>
    </xf>
    <xf numFmtId="166" fontId="7" fillId="0" borderId="0" xfId="0" applyNumberFormat="1" applyFont="1" applyAlignment="1">
      <alignment horizontal="right" vertical="center"/>
    </xf>
    <xf numFmtId="167" fontId="10" fillId="0" borderId="0" xfId="0" applyNumberFormat="1" applyFont="1" applyAlignment="1">
      <alignment horizontal="right" vertical="center"/>
    </xf>
    <xf numFmtId="167" fontId="10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9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horizontal="right" vertical="center"/>
    </xf>
    <xf numFmtId="164" fontId="9" fillId="2" borderId="0" xfId="0" applyNumberFormat="1" applyFont="1" applyFill="1" applyAlignment="1">
      <alignment horizontal="right" vertical="center" wrapText="1"/>
    </xf>
    <xf numFmtId="164" fontId="9" fillId="2" borderId="0" xfId="0" applyNumberFormat="1" applyFont="1" applyFill="1" applyAlignment="1">
      <alignment horizontal="right" vertical="center"/>
    </xf>
    <xf numFmtId="164" fontId="9" fillId="2" borderId="0" xfId="0" quotePrefix="1" applyNumberFormat="1" applyFont="1" applyFill="1" applyAlignment="1">
      <alignment horizontal="right" vertical="center"/>
    </xf>
    <xf numFmtId="0" fontId="7" fillId="0" borderId="4" xfId="0" quotePrefix="1" applyFont="1" applyBorder="1" applyAlignment="1">
      <alignment horizontal="center" vertical="center"/>
    </xf>
    <xf numFmtId="0" fontId="12" fillId="0" borderId="0" xfId="0" quotePrefix="1" applyFont="1" applyAlignment="1">
      <alignment vertical="center"/>
    </xf>
    <xf numFmtId="0" fontId="1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right" vertical="center"/>
    </xf>
    <xf numFmtId="43" fontId="11" fillId="0" borderId="0" xfId="0" applyNumberFormat="1" applyFont="1" applyAlignment="1">
      <alignment horizontal="right" vertical="center"/>
    </xf>
    <xf numFmtId="0" fontId="12" fillId="0" borderId="0" xfId="0" applyFont="1" applyAlignment="1">
      <alignment vertical="center"/>
    </xf>
    <xf numFmtId="0" fontId="12" fillId="0" borderId="4" xfId="0" quotePrefix="1" applyFont="1" applyBorder="1" applyAlignment="1">
      <alignment horizontal="left" vertical="center"/>
    </xf>
    <xf numFmtId="0" fontId="13" fillId="0" borderId="4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4" xfId="0" applyFont="1" applyBorder="1" applyAlignment="1">
      <alignment horizontal="center" vertical="center"/>
    </xf>
    <xf numFmtId="164" fontId="11" fillId="0" borderId="4" xfId="0" applyNumberFormat="1" applyFont="1" applyBorder="1" applyAlignment="1">
      <alignment horizontal="right" vertical="center"/>
    </xf>
    <xf numFmtId="43" fontId="11" fillId="0" borderId="4" xfId="0" applyNumberFormat="1" applyFont="1" applyBorder="1" applyAlignment="1">
      <alignment horizontal="right" vertical="center"/>
    </xf>
    <xf numFmtId="0" fontId="11" fillId="0" borderId="0" xfId="0" quotePrefix="1" applyFont="1" applyAlignment="1">
      <alignment horizontal="left" vertical="center"/>
    </xf>
    <xf numFmtId="166" fontId="14" fillId="0" borderId="0" xfId="0" applyNumberFormat="1" applyFont="1" applyAlignment="1">
      <alignment horizontal="right" vertical="center"/>
    </xf>
    <xf numFmtId="164" fontId="14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164" fontId="14" fillId="0" borderId="4" xfId="0" applyNumberFormat="1" applyFont="1" applyBorder="1" applyAlignment="1">
      <alignment horizontal="right" vertical="center"/>
    </xf>
    <xf numFmtId="43" fontId="14" fillId="0" borderId="0" xfId="0" quotePrefix="1" applyNumberFormat="1" applyFont="1" applyAlignment="1">
      <alignment horizontal="right" vertical="center"/>
    </xf>
    <xf numFmtId="164" fontId="11" fillId="2" borderId="0" xfId="0" applyNumberFormat="1" applyFont="1" applyFill="1" applyAlignment="1">
      <alignment horizontal="right" vertical="center"/>
    </xf>
    <xf numFmtId="164" fontId="11" fillId="2" borderId="4" xfId="0" applyNumberFormat="1" applyFont="1" applyFill="1" applyBorder="1" applyAlignment="1">
      <alignment horizontal="right" vertical="center"/>
    </xf>
    <xf numFmtId="164" fontId="11" fillId="2" borderId="0" xfId="0" applyNumberFormat="1" applyFont="1" applyFill="1" applyAlignment="1">
      <alignment vertical="center"/>
    </xf>
    <xf numFmtId="164" fontId="11" fillId="0" borderId="0" xfId="0" applyNumberFormat="1" applyFont="1" applyAlignment="1">
      <alignment vertical="center"/>
    </xf>
    <xf numFmtId="164" fontId="11" fillId="2" borderId="4" xfId="0" quotePrefix="1" applyNumberFormat="1" applyFont="1" applyFill="1" applyBorder="1" applyAlignment="1">
      <alignment vertical="center"/>
    </xf>
    <xf numFmtId="0" fontId="14" fillId="0" borderId="0" xfId="0" quotePrefix="1" applyFont="1" applyAlignment="1">
      <alignment horizontal="left" vertical="center"/>
    </xf>
    <xf numFmtId="43" fontId="11" fillId="0" borderId="0" xfId="5" applyFont="1" applyFill="1" applyAlignment="1">
      <alignment vertical="center"/>
    </xf>
    <xf numFmtId="10" fontId="11" fillId="2" borderId="0" xfId="2" applyNumberFormat="1" applyFont="1" applyFill="1" applyAlignment="1">
      <alignment vertical="center"/>
    </xf>
    <xf numFmtId="10" fontId="11" fillId="0" borderId="0" xfId="2" applyNumberFormat="1" applyFont="1" applyFill="1" applyAlignment="1">
      <alignment vertical="center"/>
    </xf>
    <xf numFmtId="0" fontId="15" fillId="0" borderId="0" xfId="0" applyFont="1" applyAlignment="1">
      <alignment vertical="center"/>
    </xf>
    <xf numFmtId="0" fontId="11" fillId="2" borderId="0" xfId="0" applyFont="1" applyFill="1" applyAlignment="1">
      <alignment vertical="center"/>
    </xf>
    <xf numFmtId="164" fontId="11" fillId="2" borderId="4" xfId="0" applyNumberFormat="1" applyFont="1" applyFill="1" applyBorder="1" applyAlignment="1">
      <alignment vertical="center"/>
    </xf>
    <xf numFmtId="164" fontId="11" fillId="0" borderId="4" xfId="0" applyNumberFormat="1" applyFont="1" applyBorder="1" applyAlignment="1">
      <alignment vertical="center"/>
    </xf>
    <xf numFmtId="166" fontId="11" fillId="2" borderId="0" xfId="0" applyNumberFormat="1" applyFont="1" applyFill="1" applyAlignment="1">
      <alignment vertical="center"/>
    </xf>
    <xf numFmtId="164" fontId="11" fillId="2" borderId="5" xfId="0" applyNumberFormat="1" applyFont="1" applyFill="1" applyBorder="1" applyAlignment="1">
      <alignment horizontal="right" vertical="center"/>
    </xf>
    <xf numFmtId="0" fontId="14" fillId="0" borderId="0" xfId="0" quotePrefix="1" applyFont="1" applyAlignment="1">
      <alignment horizontal="center" vertical="center"/>
    </xf>
    <xf numFmtId="164" fontId="14" fillId="2" borderId="0" xfId="0" applyNumberFormat="1" applyFont="1" applyFill="1" applyAlignment="1">
      <alignment horizontal="right" vertical="center"/>
    </xf>
    <xf numFmtId="164" fontId="11" fillId="2" borderId="5" xfId="0" applyNumberFormat="1" applyFont="1" applyFill="1" applyBorder="1" applyAlignment="1">
      <alignment vertical="center"/>
    </xf>
    <xf numFmtId="167" fontId="11" fillId="0" borderId="0" xfId="0" applyNumberFormat="1" applyFont="1" applyAlignment="1">
      <alignment horizontal="right" vertical="center"/>
    </xf>
    <xf numFmtId="167" fontId="11" fillId="0" borderId="0" xfId="0" applyNumberFormat="1" applyFont="1" applyAlignment="1">
      <alignment vertical="center"/>
    </xf>
    <xf numFmtId="0" fontId="13" fillId="0" borderId="4" xfId="0" quotePrefix="1" applyFont="1" applyBorder="1" applyAlignment="1">
      <alignment horizontal="left" vertical="center"/>
    </xf>
    <xf numFmtId="3" fontId="11" fillId="0" borderId="0" xfId="0" applyNumberFormat="1" applyFont="1" applyAlignment="1">
      <alignment vertical="center"/>
    </xf>
    <xf numFmtId="167" fontId="11" fillId="2" borderId="0" xfId="0" applyNumberFormat="1" applyFont="1" applyFill="1" applyAlignment="1">
      <alignment horizontal="right" vertical="center"/>
    </xf>
    <xf numFmtId="0" fontId="11" fillId="0" borderId="4" xfId="0" quotePrefix="1" applyFont="1" applyBorder="1" applyAlignment="1">
      <alignment horizontal="left" vertical="center"/>
    </xf>
    <xf numFmtId="164" fontId="13" fillId="0" borderId="0" xfId="0" applyNumberFormat="1" applyFont="1" applyAlignment="1">
      <alignment vertical="center"/>
    </xf>
    <xf numFmtId="164" fontId="13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vertical="center"/>
    </xf>
    <xf numFmtId="164" fontId="13" fillId="0" borderId="4" xfId="0" applyNumberFormat="1" applyFont="1" applyBorder="1" applyAlignment="1">
      <alignment vertical="center"/>
    </xf>
    <xf numFmtId="164" fontId="13" fillId="0" borderId="4" xfId="0" applyNumberFormat="1" applyFont="1" applyBorder="1" applyAlignment="1">
      <alignment horizontal="center" vertical="center"/>
    </xf>
    <xf numFmtId="164" fontId="12" fillId="0" borderId="4" xfId="0" applyNumberFormat="1" applyFont="1" applyBorder="1" applyAlignment="1">
      <alignment vertical="center"/>
    </xf>
    <xf numFmtId="0" fontId="16" fillId="0" borderId="0" xfId="0" applyFont="1" applyAlignment="1">
      <alignment vertical="center"/>
    </xf>
    <xf numFmtId="164" fontId="16" fillId="0" borderId="0" xfId="0" applyNumberFormat="1" applyFont="1" applyAlignment="1">
      <alignment vertical="center"/>
    </xf>
    <xf numFmtId="164" fontId="16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vertical="center"/>
    </xf>
    <xf numFmtId="164" fontId="17" fillId="0" borderId="3" xfId="0" applyNumberFormat="1" applyFont="1" applyBorder="1" applyAlignment="1">
      <alignment vertical="center"/>
    </xf>
    <xf numFmtId="164" fontId="17" fillId="0" borderId="2" xfId="0" applyNumberFormat="1" applyFont="1" applyBorder="1" applyAlignment="1">
      <alignment vertical="center"/>
    </xf>
    <xf numFmtId="164" fontId="17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right" vertical="center"/>
    </xf>
    <xf numFmtId="168" fontId="17" fillId="0" borderId="0" xfId="0" applyNumberFormat="1" applyFont="1" applyAlignment="1">
      <alignment vertical="center"/>
    </xf>
    <xf numFmtId="168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164" fontId="17" fillId="0" borderId="4" xfId="0" applyNumberFormat="1" applyFont="1" applyBorder="1" applyAlignment="1">
      <alignment horizontal="right" vertical="center"/>
    </xf>
    <xf numFmtId="0" fontId="17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164" fontId="16" fillId="0" borderId="0" xfId="0" applyNumberFormat="1" applyFont="1" applyAlignment="1">
      <alignment horizontal="right" vertical="center" wrapText="1"/>
    </xf>
    <xf numFmtId="43" fontId="16" fillId="0" borderId="0" xfId="0" applyNumberFormat="1" applyFont="1" applyAlignment="1">
      <alignment horizontal="right" vertical="center" wrapText="1"/>
    </xf>
    <xf numFmtId="164" fontId="16" fillId="2" borderId="0" xfId="0" applyNumberFormat="1" applyFont="1" applyFill="1" applyAlignment="1">
      <alignment vertical="center"/>
    </xf>
    <xf numFmtId="164" fontId="16" fillId="2" borderId="4" xfId="0" applyNumberFormat="1" applyFont="1" applyFill="1" applyBorder="1" applyAlignment="1">
      <alignment vertical="center"/>
    </xf>
    <xf numFmtId="164" fontId="16" fillId="2" borderId="0" xfId="0" applyNumberFormat="1" applyFont="1" applyFill="1" applyAlignment="1">
      <alignment horizontal="right" vertical="center" wrapText="1"/>
    </xf>
    <xf numFmtId="164" fontId="16" fillId="2" borderId="0" xfId="0" applyNumberFormat="1" applyFont="1" applyFill="1" applyAlignment="1">
      <alignment horizontal="right" vertical="center"/>
    </xf>
    <xf numFmtId="164" fontId="16" fillId="2" borderId="5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164" fontId="13" fillId="0" borderId="0" xfId="0" applyNumberFormat="1" applyFont="1" applyAlignment="1">
      <alignment horizontal="right" vertical="center" wrapText="1"/>
    </xf>
    <xf numFmtId="43" fontId="13" fillId="0" borderId="0" xfId="0" applyNumberFormat="1" applyFont="1" applyAlignment="1">
      <alignment horizontal="right" vertical="center" wrapText="1"/>
    </xf>
    <xf numFmtId="164" fontId="12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right" vertical="center"/>
    </xf>
    <xf numFmtId="0" fontId="12" fillId="0" borderId="0" xfId="0" applyFont="1" applyAlignment="1">
      <alignment horizontal="right" vertical="center" wrapText="1"/>
    </xf>
    <xf numFmtId="164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64" fontId="13" fillId="0" borderId="0" xfId="0" applyNumberFormat="1" applyFont="1" applyAlignment="1">
      <alignment horizontal="right" vertical="center"/>
    </xf>
    <xf numFmtId="0" fontId="13" fillId="0" borderId="0" xfId="0" applyFont="1" applyAlignment="1">
      <alignment vertical="center" wrapText="1"/>
    </xf>
    <xf numFmtId="164" fontId="13" fillId="2" borderId="0" xfId="0" applyNumberFormat="1" applyFont="1" applyFill="1" applyAlignment="1">
      <alignment vertical="center"/>
    </xf>
    <xf numFmtId="164" fontId="13" fillId="2" borderId="0" xfId="0" applyNumberFormat="1" applyFont="1" applyFill="1" applyAlignment="1">
      <alignment horizontal="right" vertical="center" wrapText="1"/>
    </xf>
    <xf numFmtId="164" fontId="13" fillId="2" borderId="0" xfId="0" applyNumberFormat="1" applyFont="1" applyFill="1" applyAlignment="1">
      <alignment horizontal="right" vertical="center"/>
    </xf>
    <xf numFmtId="164" fontId="13" fillId="2" borderId="4" xfId="0" applyNumberFormat="1" applyFont="1" applyFill="1" applyBorder="1" applyAlignment="1">
      <alignment horizontal="right" vertical="center"/>
    </xf>
    <xf numFmtId="164" fontId="13" fillId="2" borderId="4" xfId="0" applyNumberFormat="1" applyFont="1" applyFill="1" applyBorder="1" applyAlignment="1">
      <alignment horizontal="right" vertical="center" wrapText="1"/>
    </xf>
    <xf numFmtId="43" fontId="13" fillId="2" borderId="0" xfId="0" applyNumberFormat="1" applyFont="1" applyFill="1" applyAlignment="1">
      <alignment horizontal="right" vertical="center" wrapText="1"/>
    </xf>
    <xf numFmtId="164" fontId="13" fillId="2" borderId="5" xfId="0" applyNumberFormat="1" applyFont="1" applyFill="1" applyBorder="1" applyAlignment="1">
      <alignment horizontal="right" vertical="center" wrapText="1"/>
    </xf>
    <xf numFmtId="165" fontId="12" fillId="0" borderId="0" xfId="0" quotePrefix="1" applyNumberFormat="1" applyFont="1" applyAlignment="1">
      <alignment horizontal="left" vertical="center"/>
    </xf>
    <xf numFmtId="165" fontId="12" fillId="0" borderId="4" xfId="0" applyNumberFormat="1" applyFont="1" applyBorder="1" applyAlignment="1">
      <alignment horizontal="left" vertical="center"/>
    </xf>
    <xf numFmtId="165" fontId="17" fillId="0" borderId="0" xfId="0" applyNumberFormat="1" applyFont="1" applyAlignment="1">
      <alignment horizontal="left" vertical="center"/>
    </xf>
    <xf numFmtId="165" fontId="17" fillId="0" borderId="0" xfId="0" applyNumberFormat="1" applyFont="1" applyAlignment="1">
      <alignment horizontal="right" vertical="center"/>
    </xf>
    <xf numFmtId="43" fontId="17" fillId="0" borderId="0" xfId="0" applyNumberFormat="1" applyFont="1" applyAlignment="1">
      <alignment horizontal="right" vertical="center"/>
    </xf>
    <xf numFmtId="165" fontId="16" fillId="0" borderId="0" xfId="0" applyNumberFormat="1" applyFont="1" applyAlignment="1">
      <alignment vertical="center"/>
    </xf>
    <xf numFmtId="43" fontId="17" fillId="0" borderId="0" xfId="0" quotePrefix="1" applyNumberFormat="1" applyFont="1" applyAlignment="1">
      <alignment horizontal="right" vertical="center"/>
    </xf>
    <xf numFmtId="164" fontId="17" fillId="2" borderId="0" xfId="0" applyNumberFormat="1" applyFont="1" applyFill="1" applyAlignment="1">
      <alignment horizontal="right" vertical="center"/>
    </xf>
    <xf numFmtId="165" fontId="16" fillId="0" borderId="0" xfId="0" applyNumberFormat="1" applyFont="1" applyAlignment="1">
      <alignment horizontal="left" vertical="center"/>
    </xf>
    <xf numFmtId="165" fontId="16" fillId="0" borderId="0" xfId="0" applyNumberFormat="1" applyFont="1" applyAlignment="1">
      <alignment horizontal="center" vertical="center"/>
    </xf>
    <xf numFmtId="165" fontId="16" fillId="0" borderId="0" xfId="0" applyNumberFormat="1" applyFont="1" applyAlignment="1">
      <alignment horizontal="left" vertical="center" wrapText="1"/>
    </xf>
    <xf numFmtId="0" fontId="9" fillId="0" borderId="0" xfId="0" quotePrefix="1" applyFont="1" applyAlignment="1">
      <alignment vertical="center"/>
    </xf>
    <xf numFmtId="165" fontId="18" fillId="0" borderId="0" xfId="0" quotePrefix="1" applyNumberFormat="1" applyFont="1" applyAlignment="1">
      <alignment horizontal="left" vertical="center"/>
    </xf>
    <xf numFmtId="165" fontId="18" fillId="0" borderId="0" xfId="0" applyNumberFormat="1" applyFont="1" applyAlignment="1">
      <alignment horizontal="left" vertical="center"/>
    </xf>
    <xf numFmtId="0" fontId="18" fillId="0" borderId="0" xfId="0" quotePrefix="1" applyFont="1" applyAlignment="1">
      <alignment horizontal="left" vertical="center"/>
    </xf>
    <xf numFmtId="164" fontId="16" fillId="2" borderId="4" xfId="0" applyNumberFormat="1" applyFont="1" applyFill="1" applyBorder="1" applyAlignment="1">
      <alignment horizontal="right" vertical="center" wrapText="1"/>
    </xf>
    <xf numFmtId="165" fontId="16" fillId="0" borderId="0" xfId="0" quotePrefix="1" applyNumberFormat="1" applyFont="1" applyAlignment="1">
      <alignment horizontal="left" vertical="center"/>
    </xf>
    <xf numFmtId="164" fontId="16" fillId="2" borderId="4" xfId="0" applyNumberFormat="1" applyFont="1" applyFill="1" applyBorder="1" applyAlignment="1">
      <alignment horizontal="right" vertical="center"/>
    </xf>
    <xf numFmtId="164" fontId="16" fillId="0" borderId="4" xfId="0" applyNumberFormat="1" applyFont="1" applyBorder="1" applyAlignment="1">
      <alignment horizontal="right" vertical="center"/>
    </xf>
    <xf numFmtId="165" fontId="13" fillId="0" borderId="4" xfId="0" applyNumberFormat="1" applyFont="1" applyBorder="1" applyAlignment="1">
      <alignment vertical="center"/>
    </xf>
    <xf numFmtId="165" fontId="16" fillId="0" borderId="4" xfId="0" applyNumberFormat="1" applyFont="1" applyBorder="1" applyAlignment="1">
      <alignment horizontal="left" vertical="center"/>
    </xf>
    <xf numFmtId="0" fontId="16" fillId="0" borderId="4" xfId="0" applyFont="1" applyBorder="1" applyAlignment="1">
      <alignment vertical="center"/>
    </xf>
    <xf numFmtId="165" fontId="12" fillId="0" borderId="0" xfId="0" applyNumberFormat="1" applyFont="1" applyAlignment="1">
      <alignment vertical="center"/>
    </xf>
    <xf numFmtId="164" fontId="16" fillId="0" borderId="0" xfId="0" quotePrefix="1" applyNumberFormat="1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164" fontId="16" fillId="2" borderId="0" xfId="0" quotePrefix="1" applyNumberFormat="1" applyFont="1" applyFill="1" applyAlignment="1">
      <alignment horizontal="right" vertical="center"/>
    </xf>
    <xf numFmtId="0" fontId="18" fillId="0" borderId="0" xfId="0" applyFont="1" applyAlignment="1">
      <alignment vertical="center"/>
    </xf>
    <xf numFmtId="0" fontId="16" fillId="0" borderId="0" xfId="0" applyFont="1" applyAlignment="1">
      <alignment horizontal="right" vertical="center"/>
    </xf>
    <xf numFmtId="164" fontId="16" fillId="2" borderId="4" xfId="0" quotePrefix="1" applyNumberFormat="1" applyFont="1" applyFill="1" applyBorder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16" fillId="2" borderId="0" xfId="0" applyFont="1" applyFill="1" applyAlignment="1">
      <alignment vertical="center"/>
    </xf>
    <xf numFmtId="165" fontId="17" fillId="0" borderId="0" xfId="0" quotePrefix="1" applyNumberFormat="1" applyFont="1" applyAlignment="1">
      <alignment horizontal="left" vertical="center"/>
    </xf>
    <xf numFmtId="165" fontId="13" fillId="0" borderId="4" xfId="0" quotePrefix="1" applyNumberFormat="1" applyFont="1" applyBorder="1" applyAlignment="1">
      <alignment horizontal="left" vertical="center"/>
    </xf>
    <xf numFmtId="165" fontId="16" fillId="0" borderId="4" xfId="0" quotePrefix="1" applyNumberFormat="1" applyFont="1" applyBorder="1" applyAlignment="1">
      <alignment horizontal="left" vertical="center"/>
    </xf>
    <xf numFmtId="0" fontId="16" fillId="0" borderId="4" xfId="0" applyFont="1" applyBorder="1" applyAlignment="1">
      <alignment horizontal="right" vertical="center"/>
    </xf>
    <xf numFmtId="165" fontId="17" fillId="0" borderId="0" xfId="0" applyNumberFormat="1" applyFont="1" applyAlignment="1">
      <alignment vertical="center"/>
    </xf>
    <xf numFmtId="165" fontId="16" fillId="0" borderId="0" xfId="0" quotePrefix="1" applyNumberFormat="1" applyFont="1" applyAlignment="1">
      <alignment horizontal="center" vertical="center"/>
    </xf>
    <xf numFmtId="164" fontId="16" fillId="2" borderId="3" xfId="0" applyNumberFormat="1" applyFont="1" applyFill="1" applyBorder="1" applyAlignment="1">
      <alignment horizontal="right" vertical="center"/>
    </xf>
    <xf numFmtId="164" fontId="16" fillId="2" borderId="5" xfId="0" applyNumberFormat="1" applyFont="1" applyFill="1" applyBorder="1" applyAlignment="1">
      <alignment horizontal="right" vertical="center"/>
    </xf>
    <xf numFmtId="164" fontId="9" fillId="0" borderId="0" xfId="0" applyNumberFormat="1" applyFont="1" applyAlignment="1">
      <alignment horizontal="right" vertical="center" wrapText="1"/>
    </xf>
    <xf numFmtId="164" fontId="16" fillId="0" borderId="4" xfId="0" applyNumberFormat="1" applyFont="1" applyBorder="1" applyAlignment="1">
      <alignment horizontal="right" vertical="center" wrapText="1"/>
    </xf>
    <xf numFmtId="164" fontId="9" fillId="0" borderId="0" xfId="0" quotePrefix="1" applyNumberFormat="1" applyFont="1" applyAlignment="1">
      <alignment horizontal="right" vertical="center"/>
    </xf>
    <xf numFmtId="164" fontId="16" fillId="0" borderId="3" xfId="0" applyNumberFormat="1" applyFont="1" applyBorder="1" applyAlignment="1">
      <alignment horizontal="right" vertical="center"/>
    </xf>
    <xf numFmtId="164" fontId="16" fillId="0" borderId="5" xfId="0" applyNumberFormat="1" applyFont="1" applyBorder="1" applyAlignment="1">
      <alignment horizontal="right" vertical="center"/>
    </xf>
    <xf numFmtId="164" fontId="16" fillId="0" borderId="4" xfId="0" quotePrefix="1" applyNumberFormat="1" applyFont="1" applyBorder="1" applyAlignment="1">
      <alignment horizontal="right" vertical="center"/>
    </xf>
    <xf numFmtId="0" fontId="12" fillId="0" borderId="4" xfId="0" applyFont="1" applyBorder="1" applyAlignment="1">
      <alignment horizontal="center" vertical="center"/>
    </xf>
    <xf numFmtId="164" fontId="12" fillId="0" borderId="4" xfId="0" applyNumberFormat="1" applyFont="1" applyBorder="1" applyAlignment="1">
      <alignment horizontal="right" vertical="center" wrapText="1"/>
    </xf>
    <xf numFmtId="164" fontId="1" fillId="0" borderId="4" xfId="0" applyNumberFormat="1" applyFont="1" applyBorder="1" applyAlignment="1">
      <alignment horizontal="right" vertical="center" wrapText="1"/>
    </xf>
    <xf numFmtId="164" fontId="13" fillId="0" borderId="4" xfId="0" applyNumberFormat="1" applyFont="1" applyBorder="1" applyAlignment="1">
      <alignment horizontal="right" vertical="center"/>
    </xf>
    <xf numFmtId="164" fontId="13" fillId="0" borderId="4" xfId="0" applyNumberFormat="1" applyFont="1" applyBorder="1" applyAlignment="1">
      <alignment horizontal="right" vertical="center" wrapText="1"/>
    </xf>
    <xf numFmtId="164" fontId="13" fillId="0" borderId="5" xfId="0" applyNumberFormat="1" applyFont="1" applyBorder="1" applyAlignment="1">
      <alignment horizontal="right" vertical="center" wrapText="1"/>
    </xf>
    <xf numFmtId="0" fontId="17" fillId="0" borderId="4" xfId="0" applyFont="1" applyBorder="1" applyAlignment="1">
      <alignment horizontal="right" vertical="center"/>
    </xf>
    <xf numFmtId="164" fontId="17" fillId="0" borderId="0" xfId="0" applyNumberFormat="1" applyFont="1" applyAlignment="1">
      <alignment horizontal="right" vertical="center" wrapText="1"/>
    </xf>
    <xf numFmtId="0" fontId="17" fillId="0" borderId="0" xfId="0" applyFont="1" applyAlignment="1">
      <alignment horizontal="right" vertical="center" wrapText="1"/>
    </xf>
    <xf numFmtId="164" fontId="16" fillId="0" borderId="4" xfId="0" applyNumberFormat="1" applyFont="1" applyBorder="1" applyAlignment="1">
      <alignment vertical="center"/>
    </xf>
    <xf numFmtId="164" fontId="16" fillId="0" borderId="5" xfId="0" applyNumberFormat="1" applyFont="1" applyBorder="1" applyAlignment="1">
      <alignment horizontal="right" vertical="center" wrapText="1"/>
    </xf>
    <xf numFmtId="164" fontId="11" fillId="0" borderId="4" xfId="0" quotePrefix="1" applyNumberFormat="1" applyFont="1" applyBorder="1" applyAlignment="1">
      <alignment vertical="center"/>
    </xf>
    <xf numFmtId="166" fontId="11" fillId="0" borderId="0" xfId="0" applyNumberFormat="1" applyFont="1" applyAlignment="1">
      <alignment vertical="center"/>
    </xf>
    <xf numFmtId="164" fontId="11" fillId="0" borderId="5" xfId="0" applyNumberFormat="1" applyFont="1" applyBorder="1" applyAlignment="1">
      <alignment horizontal="right" vertical="center"/>
    </xf>
    <xf numFmtId="164" fontId="11" fillId="0" borderId="5" xfId="0" applyNumberFormat="1" applyFont="1" applyBorder="1" applyAlignment="1">
      <alignment vertical="center"/>
    </xf>
    <xf numFmtId="164" fontId="11" fillId="2" borderId="0" xfId="0" quotePrefix="1" applyNumberFormat="1" applyFont="1" applyFill="1" applyAlignment="1">
      <alignment vertical="center"/>
    </xf>
    <xf numFmtId="164" fontId="11" fillId="0" borderId="0" xfId="0" quotePrefix="1" applyNumberFormat="1" applyFont="1" applyAlignment="1">
      <alignment vertical="center"/>
    </xf>
    <xf numFmtId="43" fontId="10" fillId="2" borderId="5" xfId="5" applyFont="1" applyFill="1" applyBorder="1" applyAlignment="1">
      <alignment horizontal="right" vertical="center"/>
    </xf>
    <xf numFmtId="43" fontId="10" fillId="0" borderId="0" xfId="5" applyFont="1" applyAlignment="1">
      <alignment vertical="center"/>
    </xf>
    <xf numFmtId="43" fontId="10" fillId="0" borderId="5" xfId="5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164" fontId="17" fillId="0" borderId="4" xfId="0" applyNumberFormat="1" applyFont="1" applyBorder="1" applyAlignment="1">
      <alignment horizontal="center" vertical="center"/>
    </xf>
    <xf numFmtId="0" fontId="12" fillId="0" borderId="0" xfId="0" quotePrefix="1" applyFont="1" applyAlignment="1">
      <alignment horizontal="center" vertical="center"/>
    </xf>
    <xf numFmtId="0" fontId="12" fillId="0" borderId="4" xfId="0" quotePrefix="1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165" fontId="12" fillId="0" borderId="0" xfId="0" quotePrefix="1" applyNumberFormat="1" applyFont="1" applyAlignment="1">
      <alignment horizontal="center" vertical="center"/>
    </xf>
    <xf numFmtId="165" fontId="12" fillId="0" borderId="4" xfId="0" applyNumberFormat="1" applyFont="1" applyBorder="1" applyAlignment="1">
      <alignment horizontal="center" vertical="center"/>
    </xf>
    <xf numFmtId="165" fontId="17" fillId="0" borderId="0" xfId="0" applyNumberFormat="1" applyFont="1" applyAlignment="1">
      <alignment horizontal="center" vertical="center"/>
    </xf>
    <xf numFmtId="165" fontId="16" fillId="0" borderId="4" xfId="0" applyNumberFormat="1" applyFont="1" applyBorder="1" applyAlignment="1">
      <alignment horizontal="center" vertical="center"/>
    </xf>
    <xf numFmtId="165" fontId="16" fillId="0" borderId="4" xfId="0" quotePrefix="1" applyNumberFormat="1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70" fontId="16" fillId="0" borderId="0" xfId="0" applyNumberFormat="1" applyFont="1" applyAlignment="1">
      <alignment horizontal="center" vertical="center"/>
    </xf>
    <xf numFmtId="171" fontId="16" fillId="0" borderId="0" xfId="0" applyNumberFormat="1" applyFont="1" applyAlignment="1">
      <alignment horizontal="center" vertical="center"/>
    </xf>
    <xf numFmtId="0" fontId="2" fillId="0" borderId="4" xfId="0" quotePrefix="1" applyFont="1" applyBorder="1" applyAlignment="1">
      <alignment horizontal="left" vertical="center"/>
    </xf>
    <xf numFmtId="166" fontId="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6" fontId="14" fillId="0" borderId="4" xfId="0" applyNumberFormat="1" applyFont="1" applyBorder="1" applyAlignment="1">
      <alignment horizontal="center" vertical="center"/>
    </xf>
    <xf numFmtId="164" fontId="17" fillId="0" borderId="4" xfId="0" applyNumberFormat="1" applyFont="1" applyBorder="1" applyAlignment="1">
      <alignment horizontal="center" vertical="center"/>
    </xf>
    <xf numFmtId="164" fontId="17" fillId="0" borderId="2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12" fillId="0" borderId="4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165" fontId="17" fillId="0" borderId="4" xfId="0" applyNumberFormat="1" applyFont="1" applyBorder="1" applyAlignment="1">
      <alignment horizontal="center" vertical="center"/>
    </xf>
  </cellXfs>
  <cellStyles count="6">
    <cellStyle name="Comma" xfId="5" builtinId="3"/>
    <cellStyle name="Comma 2" xfId="3" xr:uid="{00000000-0005-0000-0000-000001000000}"/>
    <cellStyle name="Normal" xfId="0" builtinId="0"/>
    <cellStyle name="Normal 4 5" xfId="4" xr:uid="{00000000-0005-0000-0000-000003000000}"/>
    <cellStyle name="Normal 7" xfId="1" xr:uid="{00000000-0005-0000-0000-000004000000}"/>
    <cellStyle name="Percent" xfId="2" builtinId="5"/>
  </cellStyles>
  <dxfs count="0"/>
  <tableStyles count="0" defaultTableStyle="TableStyleMedium2" defaultPivotStyle="PivotStyleLight16"/>
  <colors>
    <mruColors>
      <color rgb="FFFFCCFF"/>
      <color rgb="FFFFCCCC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CCC"/>
  </sheetPr>
  <dimension ref="A1:M136"/>
  <sheetViews>
    <sheetView tabSelected="1" zoomScaleNormal="100" zoomScaleSheetLayoutView="100" workbookViewId="0">
      <selection activeCell="G15" sqref="G15"/>
    </sheetView>
  </sheetViews>
  <sheetFormatPr defaultColWidth="10.42578125" defaultRowHeight="20.100000000000001" customHeight="1" x14ac:dyDescent="0.5"/>
  <cols>
    <col min="1" max="3" width="1.5703125" style="2" customWidth="1"/>
    <col min="4" max="4" width="30.85546875" style="2" customWidth="1"/>
    <col min="5" max="5" width="8.42578125" style="225" customWidth="1"/>
    <col min="6" max="6" width="0.5703125" style="2" customWidth="1"/>
    <col min="7" max="7" width="14.28515625" style="3" customWidth="1"/>
    <col min="8" max="8" width="0.5703125" style="4" customWidth="1"/>
    <col min="9" max="9" width="12.42578125" style="3" customWidth="1"/>
    <col min="10" max="10" width="0.5703125" style="2" customWidth="1"/>
    <col min="11" max="11" width="14.28515625" style="3" customWidth="1"/>
    <col min="12" max="12" width="0.5703125" style="4" customWidth="1"/>
    <col min="13" max="13" width="12.42578125" style="3" customWidth="1"/>
    <col min="14" max="16384" width="10.42578125" style="2"/>
  </cols>
  <sheetData>
    <row r="1" spans="1:13" ht="19.350000000000001" customHeight="1" x14ac:dyDescent="0.5">
      <c r="A1" s="1" t="s">
        <v>95</v>
      </c>
      <c r="E1" s="2"/>
    </row>
    <row r="2" spans="1:13" ht="19.350000000000001" customHeight="1" x14ac:dyDescent="0.5">
      <c r="A2" s="1" t="s">
        <v>0</v>
      </c>
      <c r="E2" s="2"/>
    </row>
    <row r="3" spans="1:13" ht="19.350000000000001" customHeight="1" x14ac:dyDescent="0.5">
      <c r="A3" s="19" t="s">
        <v>166</v>
      </c>
      <c r="B3" s="5"/>
      <c r="C3" s="5"/>
      <c r="D3" s="5"/>
      <c r="E3" s="5"/>
      <c r="F3" s="5"/>
      <c r="G3" s="6"/>
      <c r="H3" s="7"/>
      <c r="I3" s="6"/>
      <c r="J3" s="5"/>
      <c r="K3" s="6"/>
      <c r="L3" s="7"/>
      <c r="M3" s="6"/>
    </row>
    <row r="4" spans="1:13" ht="20.25" customHeight="1" x14ac:dyDescent="0.5">
      <c r="A4" s="8"/>
      <c r="J4" s="9"/>
      <c r="L4" s="3"/>
    </row>
    <row r="5" spans="1:13" ht="18.600000000000001" customHeight="1" x14ac:dyDescent="0.5">
      <c r="E5" s="2"/>
      <c r="G5" s="239" t="s">
        <v>50</v>
      </c>
      <c r="H5" s="239"/>
      <c r="I5" s="239"/>
      <c r="J5" s="32"/>
      <c r="K5" s="239" t="s">
        <v>63</v>
      </c>
      <c r="L5" s="239"/>
      <c r="M5" s="239"/>
    </row>
    <row r="6" spans="1:13" ht="18.600000000000001" customHeight="1" x14ac:dyDescent="0.5">
      <c r="E6" s="2"/>
      <c r="G6" s="12" t="s">
        <v>51</v>
      </c>
      <c r="H6" s="32"/>
      <c r="I6" s="12" t="s">
        <v>118</v>
      </c>
      <c r="J6" s="32"/>
      <c r="K6" s="12" t="s">
        <v>51</v>
      </c>
      <c r="L6" s="32"/>
      <c r="M6" s="12" t="s">
        <v>118</v>
      </c>
    </row>
    <row r="7" spans="1:13" ht="18.600000000000001" customHeight="1" x14ac:dyDescent="0.5">
      <c r="E7" s="2"/>
      <c r="G7" s="12" t="s">
        <v>167</v>
      </c>
      <c r="H7" s="12"/>
      <c r="I7" s="12" t="s">
        <v>37</v>
      </c>
      <c r="J7" s="12"/>
      <c r="K7" s="12" t="s">
        <v>167</v>
      </c>
      <c r="L7" s="12"/>
      <c r="M7" s="12" t="s">
        <v>37</v>
      </c>
    </row>
    <row r="8" spans="1:13" ht="18.600000000000001" customHeight="1" x14ac:dyDescent="0.5">
      <c r="A8" s="10"/>
      <c r="E8" s="24"/>
      <c r="F8" s="11"/>
      <c r="G8" s="12" t="s">
        <v>159</v>
      </c>
      <c r="H8" s="13"/>
      <c r="I8" s="12" t="s">
        <v>147</v>
      </c>
      <c r="J8" s="11"/>
      <c r="K8" s="12" t="s">
        <v>159</v>
      </c>
      <c r="L8" s="13"/>
      <c r="M8" s="12" t="s">
        <v>147</v>
      </c>
    </row>
    <row r="9" spans="1:13" ht="18.600000000000001" customHeight="1" x14ac:dyDescent="0.5">
      <c r="A9" s="10"/>
      <c r="E9" s="25" t="s">
        <v>1</v>
      </c>
      <c r="F9" s="1"/>
      <c r="G9" s="14" t="s">
        <v>2</v>
      </c>
      <c r="H9" s="15"/>
      <c r="I9" s="14" t="s">
        <v>2</v>
      </c>
      <c r="J9" s="1"/>
      <c r="K9" s="14" t="s">
        <v>2</v>
      </c>
      <c r="L9" s="15"/>
      <c r="M9" s="14" t="s">
        <v>2</v>
      </c>
    </row>
    <row r="10" spans="1:13" ht="18.600000000000001" customHeight="1" x14ac:dyDescent="0.5">
      <c r="A10" s="11" t="s">
        <v>3</v>
      </c>
      <c r="E10" s="26"/>
      <c r="F10" s="1"/>
      <c r="G10" s="43"/>
      <c r="H10" s="15"/>
      <c r="I10" s="12"/>
      <c r="J10" s="1"/>
      <c r="K10" s="43"/>
      <c r="L10" s="15"/>
      <c r="M10" s="12"/>
    </row>
    <row r="11" spans="1:13" ht="4.5" customHeight="1" x14ac:dyDescent="0.5">
      <c r="A11" s="10"/>
      <c r="E11" s="26"/>
      <c r="F11" s="1"/>
      <c r="G11" s="43"/>
      <c r="H11" s="15"/>
      <c r="I11" s="12"/>
      <c r="J11" s="1"/>
      <c r="K11" s="43"/>
      <c r="L11" s="15"/>
      <c r="M11" s="12"/>
    </row>
    <row r="12" spans="1:13" ht="18.600000000000001" customHeight="1" x14ac:dyDescent="0.5">
      <c r="A12" s="11" t="s">
        <v>4</v>
      </c>
      <c r="G12" s="44"/>
      <c r="K12" s="44"/>
    </row>
    <row r="13" spans="1:13" ht="5.0999999999999996" customHeight="1" x14ac:dyDescent="0.5">
      <c r="A13" s="11"/>
      <c r="G13" s="44"/>
      <c r="K13" s="44"/>
    </row>
    <row r="14" spans="1:13" ht="18.600000000000001" customHeight="1" x14ac:dyDescent="0.5">
      <c r="A14" s="33" t="s">
        <v>5</v>
      </c>
      <c r="E14" s="34"/>
      <c r="G14" s="44">
        <v>579898349</v>
      </c>
      <c r="I14" s="3">
        <v>666461731</v>
      </c>
      <c r="J14" s="4"/>
      <c r="K14" s="44">
        <v>178311764</v>
      </c>
      <c r="L14" s="9"/>
      <c r="M14" s="3">
        <v>228046428</v>
      </c>
    </row>
    <row r="15" spans="1:13" ht="18.600000000000001" customHeight="1" x14ac:dyDescent="0.5">
      <c r="A15" s="2" t="s">
        <v>128</v>
      </c>
      <c r="E15" s="34"/>
      <c r="G15" s="44"/>
      <c r="J15" s="4"/>
      <c r="K15" s="44"/>
      <c r="L15" s="2"/>
    </row>
    <row r="16" spans="1:13" ht="18.600000000000001" customHeight="1" x14ac:dyDescent="0.5">
      <c r="B16" s="2" t="s">
        <v>129</v>
      </c>
      <c r="E16" s="34"/>
      <c r="G16" s="44">
        <v>1403000</v>
      </c>
      <c r="I16" s="3">
        <v>1066039</v>
      </c>
      <c r="J16" s="4"/>
      <c r="K16" s="44">
        <v>0</v>
      </c>
      <c r="L16" s="2"/>
      <c r="M16" s="3">
        <v>0</v>
      </c>
    </row>
    <row r="17" spans="1:13" ht="18.600000000000001" customHeight="1" x14ac:dyDescent="0.5">
      <c r="A17" s="8" t="s">
        <v>6</v>
      </c>
      <c r="E17" s="34">
        <v>7</v>
      </c>
      <c r="G17" s="44">
        <v>1015579222</v>
      </c>
      <c r="I17" s="3">
        <v>998144230</v>
      </c>
      <c r="J17" s="4"/>
      <c r="K17" s="44">
        <v>819432091</v>
      </c>
      <c r="L17" s="9"/>
      <c r="M17" s="3">
        <v>811659801</v>
      </c>
    </row>
    <row r="18" spans="1:13" ht="18.600000000000001" customHeight="1" x14ac:dyDescent="0.5">
      <c r="A18" s="33" t="s">
        <v>130</v>
      </c>
      <c r="E18" s="34"/>
      <c r="G18" s="44"/>
      <c r="J18" s="4"/>
      <c r="K18" s="44"/>
      <c r="L18" s="9"/>
    </row>
    <row r="19" spans="1:13" ht="18.600000000000001" customHeight="1" x14ac:dyDescent="0.5">
      <c r="A19" s="33"/>
      <c r="B19" s="2" t="s">
        <v>165</v>
      </c>
      <c r="E19" s="34">
        <v>19</v>
      </c>
      <c r="G19" s="44">
        <v>0</v>
      </c>
      <c r="I19" s="3">
        <v>0</v>
      </c>
      <c r="J19" s="4"/>
      <c r="K19" s="44">
        <v>28573732</v>
      </c>
      <c r="L19" s="2"/>
      <c r="M19" s="3">
        <v>27279492</v>
      </c>
    </row>
    <row r="20" spans="1:13" ht="18.600000000000001" customHeight="1" x14ac:dyDescent="0.5">
      <c r="A20" s="8" t="s">
        <v>34</v>
      </c>
      <c r="E20" s="34">
        <v>8</v>
      </c>
      <c r="G20" s="44">
        <v>1235829081</v>
      </c>
      <c r="I20" s="3">
        <v>1216630121</v>
      </c>
      <c r="J20" s="4"/>
      <c r="K20" s="44">
        <v>756027277</v>
      </c>
      <c r="L20" s="9"/>
      <c r="M20" s="3">
        <v>757726206</v>
      </c>
    </row>
    <row r="21" spans="1:13" ht="18.600000000000001" customHeight="1" x14ac:dyDescent="0.5">
      <c r="A21" s="8" t="s">
        <v>149</v>
      </c>
      <c r="E21" s="34">
        <v>9</v>
      </c>
      <c r="G21" s="44">
        <v>997125</v>
      </c>
      <c r="I21" s="3">
        <v>2659327</v>
      </c>
      <c r="J21" s="4"/>
      <c r="K21" s="44">
        <v>997125</v>
      </c>
      <c r="L21" s="9"/>
      <c r="M21" s="3">
        <v>2659327</v>
      </c>
    </row>
    <row r="22" spans="1:13" ht="18.600000000000001" customHeight="1" x14ac:dyDescent="0.5">
      <c r="A22" s="33" t="s">
        <v>7</v>
      </c>
      <c r="G22" s="45">
        <v>39525463</v>
      </c>
      <c r="I22" s="6">
        <v>41589554</v>
      </c>
      <c r="J22" s="4"/>
      <c r="K22" s="45">
        <v>1552962</v>
      </c>
      <c r="L22" s="9"/>
      <c r="M22" s="6">
        <v>2487390</v>
      </c>
    </row>
    <row r="23" spans="1:13" ht="5.0999999999999996" customHeight="1" x14ac:dyDescent="0.5">
      <c r="A23" s="10"/>
      <c r="E23" s="26"/>
      <c r="F23" s="1"/>
      <c r="G23" s="43"/>
      <c r="H23" s="15"/>
      <c r="I23" s="12"/>
      <c r="J23" s="15"/>
      <c r="K23" s="43"/>
      <c r="L23" s="1"/>
      <c r="M23" s="12"/>
    </row>
    <row r="24" spans="1:13" ht="18.600000000000001" customHeight="1" x14ac:dyDescent="0.5">
      <c r="A24" s="16" t="s">
        <v>8</v>
      </c>
      <c r="G24" s="45">
        <f>SUM(G14:G22)</f>
        <v>2873232240</v>
      </c>
      <c r="I24" s="6">
        <f>SUM(I14:I22)</f>
        <v>2926551002</v>
      </c>
      <c r="J24" s="4"/>
      <c r="K24" s="45">
        <f>SUM(K14:K22)</f>
        <v>1784894951</v>
      </c>
      <c r="L24" s="2"/>
      <c r="M24" s="6">
        <f>SUM(M14:M22)</f>
        <v>1829858644</v>
      </c>
    </row>
    <row r="25" spans="1:13" ht="9.75" customHeight="1" x14ac:dyDescent="0.5">
      <c r="A25" s="17"/>
      <c r="E25" s="35"/>
      <c r="F25" s="36"/>
      <c r="G25" s="44"/>
      <c r="H25" s="37"/>
      <c r="J25" s="37"/>
      <c r="K25" s="44"/>
      <c r="L25" s="36"/>
    </row>
    <row r="26" spans="1:13" ht="18.600000000000001" customHeight="1" x14ac:dyDescent="0.5">
      <c r="A26" s="11" t="s">
        <v>9</v>
      </c>
      <c r="E26" s="35"/>
      <c r="F26" s="36"/>
      <c r="G26" s="44"/>
      <c r="H26" s="37"/>
      <c r="J26" s="37"/>
      <c r="K26" s="44"/>
      <c r="L26" s="36"/>
    </row>
    <row r="27" spans="1:13" ht="5.0999999999999996" customHeight="1" x14ac:dyDescent="0.5">
      <c r="A27" s="11"/>
      <c r="E27" s="35"/>
      <c r="F27" s="36"/>
      <c r="G27" s="44"/>
      <c r="H27" s="37"/>
      <c r="J27" s="37"/>
      <c r="K27" s="44"/>
      <c r="L27" s="36"/>
    </row>
    <row r="28" spans="1:13" ht="18.600000000000001" customHeight="1" x14ac:dyDescent="0.5">
      <c r="A28" s="8" t="s">
        <v>80</v>
      </c>
      <c r="E28" s="35"/>
      <c r="F28" s="36"/>
      <c r="G28" s="44">
        <v>1864700</v>
      </c>
      <c r="H28" s="37"/>
      <c r="I28" s="3">
        <v>1864700</v>
      </c>
      <c r="J28" s="37"/>
      <c r="K28" s="44">
        <v>5000</v>
      </c>
      <c r="L28" s="36"/>
      <c r="M28" s="3">
        <v>5000</v>
      </c>
    </row>
    <row r="29" spans="1:13" ht="18.600000000000001" customHeight="1" x14ac:dyDescent="0.5">
      <c r="A29" s="8" t="s">
        <v>35</v>
      </c>
      <c r="E29" s="38">
        <v>10</v>
      </c>
      <c r="G29" s="44">
        <v>0</v>
      </c>
      <c r="I29" s="3">
        <v>0</v>
      </c>
      <c r="J29" s="4"/>
      <c r="K29" s="44">
        <v>1317162522</v>
      </c>
      <c r="L29" s="9"/>
      <c r="M29" s="3">
        <v>1126027760</v>
      </c>
    </row>
    <row r="30" spans="1:13" ht="18.600000000000001" customHeight="1" x14ac:dyDescent="0.5">
      <c r="A30" s="8" t="s">
        <v>161</v>
      </c>
      <c r="E30" s="38">
        <v>10</v>
      </c>
      <c r="G30" s="44">
        <v>113449813</v>
      </c>
      <c r="I30" s="3">
        <v>111042074</v>
      </c>
      <c r="J30" s="4"/>
      <c r="K30" s="44">
        <v>111022320</v>
      </c>
      <c r="L30" s="9"/>
      <c r="M30" s="3">
        <v>111022320</v>
      </c>
    </row>
    <row r="31" spans="1:13" ht="18.600000000000001" customHeight="1" x14ac:dyDescent="0.5">
      <c r="A31" s="33" t="s">
        <v>52</v>
      </c>
      <c r="E31" s="34">
        <v>19</v>
      </c>
      <c r="G31" s="44">
        <v>0</v>
      </c>
      <c r="I31" s="3">
        <v>0</v>
      </c>
      <c r="J31" s="4"/>
      <c r="K31" s="44">
        <v>111892198</v>
      </c>
      <c r="L31" s="9"/>
      <c r="M31" s="3">
        <v>122251611</v>
      </c>
    </row>
    <row r="32" spans="1:13" ht="18.600000000000001" customHeight="1" x14ac:dyDescent="0.5">
      <c r="A32" s="8" t="s">
        <v>96</v>
      </c>
      <c r="E32" s="38">
        <v>11</v>
      </c>
      <c r="G32" s="44">
        <v>92326044</v>
      </c>
      <c r="I32" s="3">
        <v>67126009</v>
      </c>
      <c r="J32" s="4"/>
      <c r="K32" s="44">
        <v>90160172</v>
      </c>
      <c r="L32" s="9"/>
      <c r="M32" s="3">
        <v>92041130</v>
      </c>
    </row>
    <row r="33" spans="1:13" ht="18.600000000000001" customHeight="1" x14ac:dyDescent="0.5">
      <c r="A33" s="8" t="s">
        <v>124</v>
      </c>
      <c r="E33" s="38">
        <v>12</v>
      </c>
      <c r="G33" s="44">
        <v>1872969892</v>
      </c>
      <c r="I33" s="3">
        <v>1757244856</v>
      </c>
      <c r="J33" s="4"/>
      <c r="K33" s="44">
        <v>984078355</v>
      </c>
      <c r="L33" s="9"/>
      <c r="M33" s="3">
        <v>1010784967</v>
      </c>
    </row>
    <row r="34" spans="1:13" ht="18.600000000000001" customHeight="1" x14ac:dyDescent="0.5">
      <c r="A34" s="8" t="s">
        <v>112</v>
      </c>
      <c r="E34" s="38">
        <v>13</v>
      </c>
      <c r="G34" s="44">
        <v>271914848</v>
      </c>
      <c r="I34" s="3">
        <v>284001359</v>
      </c>
      <c r="J34" s="4"/>
      <c r="K34" s="44">
        <v>205032806</v>
      </c>
      <c r="L34" s="9"/>
      <c r="M34" s="3">
        <v>212557659</v>
      </c>
    </row>
    <row r="35" spans="1:13" ht="18.600000000000001" customHeight="1" x14ac:dyDescent="0.5">
      <c r="A35" s="8" t="s">
        <v>64</v>
      </c>
      <c r="E35" s="38">
        <v>12</v>
      </c>
      <c r="G35" s="44">
        <v>5320678</v>
      </c>
      <c r="I35" s="3">
        <v>5566660</v>
      </c>
      <c r="J35" s="4"/>
      <c r="K35" s="44">
        <v>3601208</v>
      </c>
      <c r="L35" s="9"/>
      <c r="M35" s="3">
        <v>3763968</v>
      </c>
    </row>
    <row r="36" spans="1:13" ht="18.600000000000001" customHeight="1" x14ac:dyDescent="0.5">
      <c r="A36" s="8" t="s">
        <v>91</v>
      </c>
      <c r="E36" s="38"/>
      <c r="G36" s="44">
        <v>36892270</v>
      </c>
      <c r="I36" s="3">
        <v>36813677</v>
      </c>
      <c r="J36" s="4"/>
      <c r="K36" s="44">
        <v>25971046</v>
      </c>
      <c r="L36" s="9"/>
      <c r="M36" s="3">
        <v>25989711</v>
      </c>
    </row>
    <row r="37" spans="1:13" ht="18.600000000000001" customHeight="1" x14ac:dyDescent="0.5">
      <c r="A37" s="8" t="s">
        <v>10</v>
      </c>
      <c r="G37" s="45">
        <v>17738751</v>
      </c>
      <c r="I37" s="6">
        <v>14038411</v>
      </c>
      <c r="J37" s="4"/>
      <c r="K37" s="45">
        <v>8106464</v>
      </c>
      <c r="L37" s="9"/>
      <c r="M37" s="6">
        <v>7933464</v>
      </c>
    </row>
    <row r="38" spans="1:13" ht="5.0999999999999996" customHeight="1" x14ac:dyDescent="0.5">
      <c r="A38" s="10"/>
      <c r="E38" s="26"/>
      <c r="F38" s="1"/>
      <c r="G38" s="43"/>
      <c r="H38" s="15"/>
      <c r="I38" s="12"/>
      <c r="J38" s="15"/>
      <c r="K38" s="43"/>
      <c r="L38" s="1"/>
      <c r="M38" s="12"/>
    </row>
    <row r="39" spans="1:13" ht="18.600000000000001" customHeight="1" x14ac:dyDescent="0.5">
      <c r="A39" s="16" t="s">
        <v>11</v>
      </c>
      <c r="G39" s="45">
        <f>SUM(G28:G37)</f>
        <v>2412476996</v>
      </c>
      <c r="I39" s="6">
        <f>SUM(I28:I37)</f>
        <v>2277697746</v>
      </c>
      <c r="J39" s="4"/>
      <c r="K39" s="45">
        <f>SUM(K28:K37)</f>
        <v>2857032091</v>
      </c>
      <c r="L39" s="2"/>
      <c r="M39" s="6">
        <f>SUM(M28:M37)</f>
        <v>2712377590</v>
      </c>
    </row>
    <row r="40" spans="1:13" ht="5.0999999999999996" customHeight="1" x14ac:dyDescent="0.5">
      <c r="A40" s="16"/>
      <c r="G40" s="44"/>
      <c r="J40" s="4"/>
      <c r="K40" s="44"/>
      <c r="L40" s="2"/>
    </row>
    <row r="41" spans="1:13" ht="18.600000000000001" customHeight="1" thickBot="1" x14ac:dyDescent="0.55000000000000004">
      <c r="A41" s="16" t="s">
        <v>12</v>
      </c>
      <c r="G41" s="46">
        <f>G24+G39</f>
        <v>5285709236</v>
      </c>
      <c r="I41" s="39">
        <f>I24+I39</f>
        <v>5204248748</v>
      </c>
      <c r="J41" s="4"/>
      <c r="K41" s="46">
        <f>K24+K39</f>
        <v>4641927042</v>
      </c>
      <c r="L41" s="2"/>
      <c r="M41" s="39">
        <f>M24+M39</f>
        <v>4542236234</v>
      </c>
    </row>
    <row r="42" spans="1:13" ht="15" customHeight="1" thickTop="1" x14ac:dyDescent="0.5">
      <c r="A42" s="16"/>
    </row>
    <row r="43" spans="1:13" ht="14.25" customHeight="1" x14ac:dyDescent="0.5">
      <c r="A43" s="16"/>
    </row>
    <row r="44" spans="1:13" ht="14.25" customHeight="1" x14ac:dyDescent="0.5">
      <c r="A44" s="16"/>
    </row>
    <row r="45" spans="1:13" ht="15" customHeight="1" x14ac:dyDescent="0.5">
      <c r="A45" s="16"/>
    </row>
    <row r="46" spans="1:13" ht="15" customHeight="1" x14ac:dyDescent="0.5">
      <c r="A46" s="16"/>
    </row>
    <row r="47" spans="1:13" ht="15.95" customHeight="1" x14ac:dyDescent="0.5">
      <c r="A47" s="16"/>
    </row>
    <row r="48" spans="1:13" ht="18.600000000000001" customHeight="1" x14ac:dyDescent="0.5">
      <c r="A48" s="240" t="s">
        <v>13</v>
      </c>
      <c r="B48" s="240"/>
      <c r="C48" s="240"/>
      <c r="D48" s="240"/>
      <c r="E48" s="240"/>
      <c r="F48" s="240"/>
      <c r="G48" s="240"/>
      <c r="H48" s="240"/>
      <c r="I48" s="240"/>
      <c r="J48" s="240"/>
      <c r="K48" s="240"/>
      <c r="L48" s="240"/>
      <c r="M48" s="240"/>
    </row>
    <row r="49" spans="1:13" ht="20.25" customHeight="1" x14ac:dyDescent="0.5">
      <c r="A49" s="225"/>
      <c r="B49" s="225"/>
      <c r="C49" s="225"/>
      <c r="D49" s="225"/>
      <c r="F49" s="225"/>
      <c r="G49" s="225"/>
      <c r="H49" s="225"/>
      <c r="I49" s="225"/>
      <c r="J49" s="225"/>
      <c r="K49" s="225"/>
      <c r="L49" s="225"/>
      <c r="M49" s="225"/>
    </row>
    <row r="50" spans="1:13" ht="21.95" customHeight="1" x14ac:dyDescent="0.5">
      <c r="A50" s="238" t="s">
        <v>65</v>
      </c>
      <c r="B50" s="238"/>
      <c r="C50" s="238"/>
      <c r="D50" s="238"/>
      <c r="E50" s="238"/>
      <c r="F50" s="238"/>
      <c r="G50" s="238"/>
      <c r="H50" s="238"/>
      <c r="I50" s="238"/>
      <c r="J50" s="5"/>
      <c r="K50" s="6"/>
      <c r="L50" s="7"/>
      <c r="M50" s="6"/>
    </row>
    <row r="51" spans="1:13" ht="21.75" customHeight="1" x14ac:dyDescent="0.5">
      <c r="A51" s="1" t="str">
        <f>A1</f>
        <v>บริษัท อาร์ แอนด์ บี ฟู้ด ซัพพลาย จำกัด (มหาชน)</v>
      </c>
      <c r="E51" s="2"/>
    </row>
    <row r="52" spans="1:13" ht="21.75" customHeight="1" x14ac:dyDescent="0.5">
      <c r="A52" s="16" t="s">
        <v>111</v>
      </c>
    </row>
    <row r="53" spans="1:13" ht="21.75" customHeight="1" x14ac:dyDescent="0.5">
      <c r="A53" s="18" t="str">
        <f>+A3</f>
        <v>ณ วันที่ 30 มิถุนายน พ.ศ. 2566</v>
      </c>
      <c r="B53" s="5"/>
      <c r="C53" s="5"/>
      <c r="D53" s="5"/>
      <c r="E53" s="27"/>
      <c r="F53" s="5"/>
      <c r="G53" s="6"/>
      <c r="H53" s="7"/>
      <c r="I53" s="6"/>
      <c r="J53" s="5"/>
      <c r="K53" s="6"/>
      <c r="L53" s="7"/>
      <c r="M53" s="6"/>
    </row>
    <row r="54" spans="1:13" ht="21.75" customHeight="1" x14ac:dyDescent="0.5">
      <c r="A54" s="8"/>
    </row>
    <row r="55" spans="1:13" ht="21.75" customHeight="1" x14ac:dyDescent="0.5">
      <c r="E55" s="2"/>
      <c r="G55" s="239" t="s">
        <v>50</v>
      </c>
      <c r="H55" s="239"/>
      <c r="I55" s="239"/>
      <c r="J55" s="32"/>
      <c r="K55" s="239" t="s">
        <v>63</v>
      </c>
      <c r="L55" s="239"/>
      <c r="M55" s="239"/>
    </row>
    <row r="56" spans="1:13" ht="21.75" customHeight="1" x14ac:dyDescent="0.5">
      <c r="E56" s="2"/>
      <c r="G56" s="12" t="s">
        <v>51</v>
      </c>
      <c r="H56" s="32"/>
      <c r="I56" s="12" t="s">
        <v>118</v>
      </c>
      <c r="J56" s="32"/>
      <c r="K56" s="12" t="s">
        <v>51</v>
      </c>
      <c r="L56" s="32"/>
      <c r="M56" s="12" t="s">
        <v>118</v>
      </c>
    </row>
    <row r="57" spans="1:13" ht="21.75" customHeight="1" x14ac:dyDescent="0.5">
      <c r="E57" s="2"/>
      <c r="G57" s="12" t="s">
        <v>167</v>
      </c>
      <c r="H57" s="12"/>
      <c r="I57" s="12" t="s">
        <v>37</v>
      </c>
      <c r="J57" s="12"/>
      <c r="K57" s="12" t="s">
        <v>167</v>
      </c>
      <c r="L57" s="12"/>
      <c r="M57" s="12" t="s">
        <v>37</v>
      </c>
    </row>
    <row r="58" spans="1:13" ht="21.75" customHeight="1" x14ac:dyDescent="0.5">
      <c r="A58" s="10"/>
      <c r="E58" s="24"/>
      <c r="F58" s="11"/>
      <c r="G58" s="12" t="s">
        <v>159</v>
      </c>
      <c r="H58" s="13"/>
      <c r="I58" s="12" t="s">
        <v>147</v>
      </c>
      <c r="J58" s="11"/>
      <c r="K58" s="12" t="s">
        <v>159</v>
      </c>
      <c r="L58" s="13"/>
      <c r="M58" s="12" t="s">
        <v>147</v>
      </c>
    </row>
    <row r="59" spans="1:13" ht="21.75" customHeight="1" x14ac:dyDescent="0.5">
      <c r="A59" s="10"/>
      <c r="E59" s="25" t="s">
        <v>1</v>
      </c>
      <c r="F59" s="1"/>
      <c r="G59" s="14" t="s">
        <v>2</v>
      </c>
      <c r="H59" s="15"/>
      <c r="I59" s="14" t="s">
        <v>2</v>
      </c>
      <c r="J59" s="1"/>
      <c r="K59" s="14" t="s">
        <v>2</v>
      </c>
      <c r="L59" s="15"/>
      <c r="M59" s="14" t="s">
        <v>2</v>
      </c>
    </row>
    <row r="60" spans="1:13" ht="8.1" customHeight="1" x14ac:dyDescent="0.5">
      <c r="A60" s="10"/>
      <c r="E60" s="26"/>
      <c r="F60" s="1"/>
      <c r="G60" s="43"/>
      <c r="H60" s="15"/>
      <c r="I60" s="12"/>
      <c r="J60" s="1"/>
      <c r="K60" s="43"/>
      <c r="L60" s="15"/>
      <c r="M60" s="12"/>
    </row>
    <row r="61" spans="1:13" ht="21.75" customHeight="1" x14ac:dyDescent="0.5">
      <c r="A61" s="11" t="s">
        <v>66</v>
      </c>
      <c r="E61" s="26"/>
      <c r="F61" s="1"/>
      <c r="G61" s="43"/>
      <c r="H61" s="15"/>
      <c r="I61" s="12"/>
      <c r="J61" s="1"/>
      <c r="K61" s="43"/>
      <c r="L61" s="15"/>
      <c r="M61" s="12"/>
    </row>
    <row r="62" spans="1:13" ht="8.1" customHeight="1" x14ac:dyDescent="0.5">
      <c r="A62" s="11"/>
      <c r="E62" s="26"/>
      <c r="F62" s="1"/>
      <c r="G62" s="43"/>
      <c r="H62" s="15"/>
      <c r="I62" s="12"/>
      <c r="J62" s="1"/>
      <c r="K62" s="43"/>
      <c r="L62" s="15"/>
      <c r="M62" s="12"/>
    </row>
    <row r="63" spans="1:13" ht="21.75" customHeight="1" x14ac:dyDescent="0.5">
      <c r="A63" s="11" t="s">
        <v>14</v>
      </c>
      <c r="G63" s="44"/>
      <c r="K63" s="44"/>
    </row>
    <row r="64" spans="1:13" ht="8.1" customHeight="1" x14ac:dyDescent="0.5">
      <c r="A64" s="11"/>
      <c r="G64" s="44"/>
      <c r="K64" s="44"/>
    </row>
    <row r="65" spans="1:13" ht="21.75" customHeight="1" x14ac:dyDescent="0.5">
      <c r="A65" s="8" t="s">
        <v>15</v>
      </c>
      <c r="E65" s="225">
        <v>14</v>
      </c>
      <c r="G65" s="44">
        <v>459115343</v>
      </c>
      <c r="I65" s="3">
        <v>528323856</v>
      </c>
      <c r="J65" s="4"/>
      <c r="K65" s="44">
        <v>345161324</v>
      </c>
      <c r="L65" s="2"/>
      <c r="M65" s="3">
        <v>447101963</v>
      </c>
    </row>
    <row r="66" spans="1:13" ht="21.75" customHeight="1" x14ac:dyDescent="0.5">
      <c r="A66" s="8" t="s">
        <v>36</v>
      </c>
      <c r="G66" s="44">
        <v>61554559</v>
      </c>
      <c r="I66" s="3">
        <v>40209532</v>
      </c>
      <c r="J66" s="4"/>
      <c r="K66" s="44">
        <v>41332849</v>
      </c>
      <c r="L66" s="2"/>
      <c r="M66" s="3">
        <v>10019385</v>
      </c>
    </row>
    <row r="67" spans="1:13" ht="21.75" customHeight="1" x14ac:dyDescent="0.5">
      <c r="A67" s="8" t="s">
        <v>121</v>
      </c>
      <c r="G67" s="44"/>
      <c r="J67" s="4"/>
      <c r="K67" s="44"/>
      <c r="L67" s="2"/>
    </row>
    <row r="68" spans="1:13" ht="21.75" customHeight="1" x14ac:dyDescent="0.5">
      <c r="A68" s="8"/>
      <c r="B68" s="2" t="s">
        <v>120</v>
      </c>
      <c r="G68" s="44">
        <v>7498235</v>
      </c>
      <c r="I68" s="3">
        <v>10022468</v>
      </c>
      <c r="J68" s="4"/>
      <c r="K68" s="44">
        <v>6469875</v>
      </c>
      <c r="L68" s="2"/>
      <c r="M68" s="3">
        <v>6524172</v>
      </c>
    </row>
    <row r="69" spans="1:13" ht="21.75" customHeight="1" x14ac:dyDescent="0.5">
      <c r="A69" s="8" t="s">
        <v>162</v>
      </c>
      <c r="E69" s="225">
        <v>6</v>
      </c>
      <c r="G69" s="44">
        <v>0</v>
      </c>
      <c r="I69" s="3">
        <v>2742313</v>
      </c>
      <c r="J69" s="4"/>
      <c r="K69" s="44">
        <v>0</v>
      </c>
      <c r="L69" s="2"/>
      <c r="M69" s="3">
        <v>2371840</v>
      </c>
    </row>
    <row r="70" spans="1:13" ht="21.75" customHeight="1" x14ac:dyDescent="0.5">
      <c r="A70" s="2" t="s">
        <v>16</v>
      </c>
      <c r="G70" s="45">
        <v>11586321</v>
      </c>
      <c r="I70" s="6">
        <v>11258256</v>
      </c>
      <c r="J70" s="4"/>
      <c r="K70" s="45">
        <v>5904170</v>
      </c>
      <c r="L70" s="2"/>
      <c r="M70" s="6">
        <v>4752524</v>
      </c>
    </row>
    <row r="71" spans="1:13" ht="8.1" customHeight="1" x14ac:dyDescent="0.5">
      <c r="A71" s="10"/>
      <c r="E71" s="26"/>
      <c r="F71" s="1"/>
      <c r="G71" s="43"/>
      <c r="H71" s="15"/>
      <c r="I71" s="12"/>
      <c r="J71" s="15"/>
      <c r="K71" s="43"/>
      <c r="L71" s="1"/>
      <c r="M71" s="12"/>
    </row>
    <row r="72" spans="1:13" ht="21.75" customHeight="1" x14ac:dyDescent="0.5">
      <c r="A72" s="16" t="s">
        <v>17</v>
      </c>
      <c r="G72" s="45">
        <f>SUM(G65:G70)</f>
        <v>539754458</v>
      </c>
      <c r="I72" s="6">
        <f>SUM(I65:I70)</f>
        <v>592556425</v>
      </c>
      <c r="J72" s="4"/>
      <c r="K72" s="45">
        <f>SUM(K65:K70)</f>
        <v>398868218</v>
      </c>
      <c r="L72" s="2"/>
      <c r="M72" s="6">
        <f>SUM(M65:M70)</f>
        <v>470769884</v>
      </c>
    </row>
    <row r="73" spans="1:13" ht="21.75" customHeight="1" x14ac:dyDescent="0.5">
      <c r="A73" s="8"/>
      <c r="G73" s="44"/>
      <c r="J73" s="4"/>
      <c r="K73" s="44"/>
      <c r="L73" s="2"/>
    </row>
    <row r="74" spans="1:13" ht="21.75" customHeight="1" x14ac:dyDescent="0.5">
      <c r="A74" s="11" t="s">
        <v>18</v>
      </c>
      <c r="G74" s="44"/>
      <c r="J74" s="4"/>
      <c r="K74" s="44"/>
      <c r="L74" s="2"/>
    </row>
    <row r="75" spans="1:13" ht="8.1" customHeight="1" x14ac:dyDescent="0.5">
      <c r="A75" s="17"/>
      <c r="G75" s="44"/>
      <c r="J75" s="4"/>
      <c r="K75" s="44"/>
      <c r="L75" s="2"/>
    </row>
    <row r="76" spans="1:13" ht="21.75" customHeight="1" x14ac:dyDescent="0.5">
      <c r="A76" s="8" t="s">
        <v>116</v>
      </c>
      <c r="G76" s="44">
        <v>156260976</v>
      </c>
      <c r="I76" s="3">
        <v>156857282</v>
      </c>
      <c r="J76" s="4"/>
      <c r="K76" s="44">
        <v>146799122</v>
      </c>
      <c r="L76" s="2"/>
      <c r="M76" s="3">
        <v>147794253</v>
      </c>
    </row>
    <row r="77" spans="1:13" ht="21.75" customHeight="1" x14ac:dyDescent="0.5">
      <c r="A77" s="2" t="s">
        <v>19</v>
      </c>
      <c r="E77" s="34">
        <v>15</v>
      </c>
      <c r="G77" s="45">
        <v>60255050</v>
      </c>
      <c r="I77" s="6">
        <v>58319279</v>
      </c>
      <c r="J77" s="4"/>
      <c r="K77" s="45">
        <v>40081757</v>
      </c>
      <c r="L77" s="2"/>
      <c r="M77" s="6">
        <v>39529929</v>
      </c>
    </row>
    <row r="78" spans="1:13" ht="8.1" customHeight="1" x14ac:dyDescent="0.5">
      <c r="A78" s="10"/>
      <c r="E78" s="26"/>
      <c r="F78" s="1"/>
      <c r="G78" s="43"/>
      <c r="H78" s="15"/>
      <c r="I78" s="12"/>
      <c r="J78" s="15"/>
      <c r="K78" s="43"/>
      <c r="L78" s="1"/>
      <c r="M78" s="12"/>
    </row>
    <row r="79" spans="1:13" ht="21.75" customHeight="1" x14ac:dyDescent="0.5">
      <c r="A79" s="17" t="s">
        <v>20</v>
      </c>
      <c r="G79" s="45">
        <f>SUM(G76:G77)</f>
        <v>216516026</v>
      </c>
      <c r="I79" s="6">
        <f>SUM(I76:I77)</f>
        <v>215176561</v>
      </c>
      <c r="J79" s="4"/>
      <c r="K79" s="45">
        <f>SUM(K76:K77)</f>
        <v>186880879</v>
      </c>
      <c r="L79" s="2"/>
      <c r="M79" s="6">
        <f>SUM(M76:M77)</f>
        <v>187324182</v>
      </c>
    </row>
    <row r="80" spans="1:13" ht="8.1" customHeight="1" x14ac:dyDescent="0.5">
      <c r="A80" s="33"/>
      <c r="G80" s="44"/>
      <c r="J80" s="4"/>
      <c r="K80" s="44"/>
      <c r="L80" s="2"/>
    </row>
    <row r="81" spans="1:13" ht="21.75" customHeight="1" x14ac:dyDescent="0.5">
      <c r="A81" s="17" t="s">
        <v>21</v>
      </c>
      <c r="G81" s="45">
        <f>G72+G79</f>
        <v>756270484</v>
      </c>
      <c r="I81" s="6">
        <f>I72+I79</f>
        <v>807732986</v>
      </c>
      <c r="J81" s="4"/>
      <c r="K81" s="45">
        <f>K72+K79</f>
        <v>585749097</v>
      </c>
      <c r="L81" s="2"/>
      <c r="M81" s="6">
        <f>M72+M79</f>
        <v>658094066</v>
      </c>
    </row>
    <row r="82" spans="1:13" ht="21.75" customHeight="1" x14ac:dyDescent="0.5">
      <c r="A82" s="17"/>
    </row>
    <row r="83" spans="1:13" ht="21.75" customHeight="1" x14ac:dyDescent="0.5">
      <c r="A83" s="17"/>
    </row>
    <row r="84" spans="1:13" ht="21.75" customHeight="1" x14ac:dyDescent="0.5">
      <c r="A84" s="17"/>
    </row>
    <row r="85" spans="1:13" ht="21.75" customHeight="1" x14ac:dyDescent="0.5">
      <c r="A85" s="17"/>
    </row>
    <row r="86" spans="1:13" ht="21.75" customHeight="1" x14ac:dyDescent="0.5">
      <c r="A86" s="17"/>
    </row>
    <row r="87" spans="1:13" ht="21.75" customHeight="1" x14ac:dyDescent="0.5">
      <c r="A87" s="17"/>
    </row>
    <row r="88" spans="1:13" ht="21.75" customHeight="1" x14ac:dyDescent="0.5">
      <c r="A88" s="17"/>
    </row>
    <row r="89" spans="1:13" ht="21.75" customHeight="1" x14ac:dyDescent="0.5">
      <c r="A89" s="17"/>
    </row>
    <row r="90" spans="1:13" ht="25.5" customHeight="1" x14ac:dyDescent="0.5">
      <c r="A90" s="17"/>
    </row>
    <row r="91" spans="1:13" ht="27" customHeight="1" x14ac:dyDescent="0.5">
      <c r="A91" s="17"/>
    </row>
    <row r="92" spans="1:13" ht="21.95" customHeight="1" x14ac:dyDescent="0.5">
      <c r="A92" s="238" t="str">
        <f>A50</f>
        <v>หมายเหตุประกอบข้อมูลทางการเงินเป็นส่วนหนึ่งของข้อมูลทางการเงินระหว่างกาลนี้</v>
      </c>
      <c r="B92" s="238"/>
      <c r="C92" s="238"/>
      <c r="D92" s="238"/>
      <c r="E92" s="238"/>
      <c r="F92" s="238"/>
      <c r="G92" s="238"/>
      <c r="H92" s="238"/>
      <c r="I92" s="238"/>
      <c r="J92" s="5"/>
      <c r="K92" s="6"/>
      <c r="L92" s="7"/>
      <c r="M92" s="6"/>
    </row>
    <row r="93" spans="1:13" ht="19.350000000000001" customHeight="1" x14ac:dyDescent="0.5">
      <c r="A93" s="1" t="str">
        <f>A1</f>
        <v>บริษัท อาร์ แอนด์ บี ฟู้ด ซัพพลาย จำกัด (มหาชน)</v>
      </c>
      <c r="E93" s="2"/>
    </row>
    <row r="94" spans="1:13" ht="20.100000000000001" customHeight="1" x14ac:dyDescent="0.5">
      <c r="A94" s="16" t="s">
        <v>111</v>
      </c>
    </row>
    <row r="95" spans="1:13" ht="20.100000000000001" customHeight="1" x14ac:dyDescent="0.5">
      <c r="A95" s="18" t="str">
        <f>A53</f>
        <v>ณ วันที่ 30 มิถุนายน พ.ศ. 2566</v>
      </c>
      <c r="B95" s="5"/>
      <c r="C95" s="5"/>
      <c r="D95" s="5"/>
      <c r="E95" s="27"/>
      <c r="F95" s="5"/>
      <c r="G95" s="6"/>
      <c r="H95" s="7"/>
      <c r="I95" s="6"/>
      <c r="J95" s="5"/>
      <c r="K95" s="6"/>
      <c r="L95" s="7"/>
      <c r="M95" s="6"/>
    </row>
    <row r="96" spans="1:13" ht="21" customHeight="1" x14ac:dyDescent="0.5">
      <c r="A96" s="17"/>
    </row>
    <row r="97" spans="1:13" ht="21" customHeight="1" x14ac:dyDescent="0.5">
      <c r="A97" s="17"/>
      <c r="E97" s="2"/>
      <c r="G97" s="239" t="s">
        <v>50</v>
      </c>
      <c r="H97" s="239"/>
      <c r="I97" s="239"/>
      <c r="J97" s="32"/>
      <c r="K97" s="239" t="s">
        <v>63</v>
      </c>
      <c r="L97" s="239"/>
      <c r="M97" s="239"/>
    </row>
    <row r="98" spans="1:13" ht="21" customHeight="1" x14ac:dyDescent="0.5">
      <c r="E98" s="2"/>
      <c r="G98" s="12" t="s">
        <v>51</v>
      </c>
      <c r="H98" s="32"/>
      <c r="I98" s="12" t="s">
        <v>118</v>
      </c>
      <c r="J98" s="32"/>
      <c r="K98" s="12" t="s">
        <v>51</v>
      </c>
      <c r="L98" s="32"/>
      <c r="M98" s="12" t="s">
        <v>118</v>
      </c>
    </row>
    <row r="99" spans="1:13" ht="21" customHeight="1" x14ac:dyDescent="0.5">
      <c r="A99" s="17"/>
      <c r="E99" s="2"/>
      <c r="G99" s="12" t="s">
        <v>167</v>
      </c>
      <c r="H99" s="12"/>
      <c r="I99" s="12" t="s">
        <v>37</v>
      </c>
      <c r="J99" s="12"/>
      <c r="K99" s="12" t="s">
        <v>167</v>
      </c>
      <c r="L99" s="12"/>
      <c r="M99" s="12" t="s">
        <v>37</v>
      </c>
    </row>
    <row r="100" spans="1:13" ht="21" customHeight="1" x14ac:dyDescent="0.5">
      <c r="A100" s="17"/>
      <c r="E100" s="24"/>
      <c r="F100" s="11"/>
      <c r="G100" s="12" t="s">
        <v>159</v>
      </c>
      <c r="H100" s="13"/>
      <c r="I100" s="12" t="s">
        <v>147</v>
      </c>
      <c r="J100" s="11"/>
      <c r="K100" s="12" t="s">
        <v>159</v>
      </c>
      <c r="L100" s="13"/>
      <c r="M100" s="12" t="s">
        <v>147</v>
      </c>
    </row>
    <row r="101" spans="1:13" ht="21" customHeight="1" x14ac:dyDescent="0.5">
      <c r="A101" s="17"/>
      <c r="E101" s="24"/>
      <c r="F101" s="1"/>
      <c r="G101" s="14" t="s">
        <v>2</v>
      </c>
      <c r="H101" s="15"/>
      <c r="I101" s="14" t="s">
        <v>2</v>
      </c>
      <c r="J101" s="1"/>
      <c r="K101" s="14" t="s">
        <v>2</v>
      </c>
      <c r="L101" s="15"/>
      <c r="M101" s="14" t="s">
        <v>2</v>
      </c>
    </row>
    <row r="102" spans="1:13" ht="8.1" customHeight="1" x14ac:dyDescent="0.5">
      <c r="A102" s="17"/>
      <c r="E102" s="26"/>
      <c r="F102" s="1"/>
      <c r="G102" s="43"/>
      <c r="H102" s="15"/>
      <c r="I102" s="12"/>
      <c r="J102" s="1"/>
      <c r="K102" s="43"/>
      <c r="L102" s="15"/>
      <c r="M102" s="12"/>
    </row>
    <row r="103" spans="1:13" ht="21" customHeight="1" x14ac:dyDescent="0.5">
      <c r="A103" s="11" t="s">
        <v>127</v>
      </c>
      <c r="E103" s="26"/>
      <c r="F103" s="1"/>
      <c r="G103" s="43"/>
      <c r="H103" s="15"/>
      <c r="I103" s="12"/>
      <c r="J103" s="1"/>
      <c r="K103" s="43"/>
      <c r="L103" s="15"/>
      <c r="M103" s="12"/>
    </row>
    <row r="104" spans="1:13" ht="8.1" customHeight="1" x14ac:dyDescent="0.5">
      <c r="A104" s="11"/>
      <c r="E104" s="26"/>
      <c r="F104" s="1"/>
      <c r="G104" s="43"/>
      <c r="H104" s="15"/>
      <c r="I104" s="12"/>
      <c r="J104" s="1"/>
      <c r="K104" s="43"/>
      <c r="L104" s="15"/>
      <c r="M104" s="12"/>
    </row>
    <row r="105" spans="1:13" ht="21" customHeight="1" x14ac:dyDescent="0.5">
      <c r="A105" s="11" t="s">
        <v>67</v>
      </c>
      <c r="G105" s="44"/>
      <c r="K105" s="44"/>
    </row>
    <row r="106" spans="1:13" ht="8.1" customHeight="1" x14ac:dyDescent="0.5">
      <c r="A106" s="17"/>
      <c r="G106" s="44"/>
      <c r="K106" s="44"/>
    </row>
    <row r="107" spans="1:13" ht="21" customHeight="1" x14ac:dyDescent="0.5">
      <c r="A107" s="33" t="s">
        <v>22</v>
      </c>
      <c r="G107" s="44"/>
      <c r="K107" s="44"/>
    </row>
    <row r="108" spans="1:13" ht="21" customHeight="1" x14ac:dyDescent="0.5">
      <c r="A108" s="33"/>
      <c r="B108" s="33" t="s">
        <v>23</v>
      </c>
      <c r="G108" s="44"/>
      <c r="K108" s="44"/>
    </row>
    <row r="109" spans="1:13" ht="21" customHeight="1" x14ac:dyDescent="0.5">
      <c r="A109" s="33"/>
      <c r="B109" s="33"/>
      <c r="C109" s="2" t="s">
        <v>125</v>
      </c>
      <c r="G109" s="44"/>
      <c r="K109" s="44"/>
    </row>
    <row r="110" spans="1:13" ht="21" customHeight="1" thickBot="1" x14ac:dyDescent="0.55000000000000004">
      <c r="A110" s="33"/>
      <c r="B110" s="33"/>
      <c r="D110" s="2" t="s">
        <v>97</v>
      </c>
      <c r="G110" s="46">
        <v>2000000000</v>
      </c>
      <c r="I110" s="39">
        <v>2000000000</v>
      </c>
      <c r="J110" s="4"/>
      <c r="K110" s="46">
        <v>2000000000</v>
      </c>
      <c r="L110" s="2"/>
      <c r="M110" s="39">
        <v>2000000000</v>
      </c>
    </row>
    <row r="111" spans="1:13" ht="8.1" customHeight="1" thickTop="1" x14ac:dyDescent="0.5">
      <c r="B111" s="33"/>
      <c r="E111" s="2"/>
      <c r="G111" s="44"/>
      <c r="J111" s="4"/>
      <c r="K111" s="44"/>
      <c r="L111" s="2"/>
    </row>
    <row r="112" spans="1:13" ht="21" customHeight="1" x14ac:dyDescent="0.5">
      <c r="B112" s="33" t="s">
        <v>68</v>
      </c>
      <c r="G112" s="47"/>
      <c r="H112" s="41"/>
      <c r="I112" s="40"/>
      <c r="J112" s="41"/>
      <c r="K112" s="47"/>
      <c r="L112" s="2"/>
      <c r="M112" s="40"/>
    </row>
    <row r="113" spans="1:13" ht="21" customHeight="1" x14ac:dyDescent="0.5">
      <c r="B113" s="33"/>
      <c r="C113" s="2" t="s">
        <v>125</v>
      </c>
      <c r="E113" s="2"/>
      <c r="G113" s="44"/>
      <c r="J113" s="4"/>
      <c r="K113" s="44"/>
      <c r="L113" s="2"/>
    </row>
    <row r="114" spans="1:13" ht="21" customHeight="1" x14ac:dyDescent="0.5">
      <c r="B114" s="33"/>
      <c r="D114" s="2" t="s">
        <v>98</v>
      </c>
      <c r="G114" s="44">
        <v>2000000000</v>
      </c>
      <c r="I114" s="3">
        <v>2000000000</v>
      </c>
      <c r="J114" s="4"/>
      <c r="K114" s="44">
        <v>2000000000</v>
      </c>
      <c r="L114" s="2"/>
      <c r="M114" s="3">
        <v>2000000000</v>
      </c>
    </row>
    <row r="115" spans="1:13" ht="21" customHeight="1" x14ac:dyDescent="0.5">
      <c r="A115" s="2" t="s">
        <v>81</v>
      </c>
      <c r="B115" s="33"/>
      <c r="G115" s="44">
        <v>1248938736</v>
      </c>
      <c r="I115" s="3">
        <v>1248938736</v>
      </c>
      <c r="J115" s="4"/>
      <c r="K115" s="44">
        <v>1248938736</v>
      </c>
      <c r="L115" s="2"/>
      <c r="M115" s="3">
        <v>1248938736</v>
      </c>
    </row>
    <row r="116" spans="1:13" ht="21" customHeight="1" x14ac:dyDescent="0.5">
      <c r="A116" s="2" t="s">
        <v>131</v>
      </c>
      <c r="B116" s="33"/>
      <c r="G116" s="44"/>
      <c r="J116" s="4"/>
      <c r="K116" s="44"/>
      <c r="L116" s="2"/>
    </row>
    <row r="117" spans="1:13" ht="21" customHeight="1" x14ac:dyDescent="0.5">
      <c r="B117" s="33" t="s">
        <v>132</v>
      </c>
      <c r="G117" s="44">
        <v>94712575</v>
      </c>
      <c r="I117" s="3">
        <v>94712575</v>
      </c>
      <c r="J117" s="4"/>
      <c r="K117" s="44">
        <v>0</v>
      </c>
      <c r="L117" s="2"/>
      <c r="M117" s="3">
        <v>0</v>
      </c>
    </row>
    <row r="118" spans="1:13" ht="21" customHeight="1" x14ac:dyDescent="0.5">
      <c r="A118" s="8" t="s">
        <v>24</v>
      </c>
      <c r="G118" s="44"/>
      <c r="J118" s="4"/>
      <c r="K118" s="44"/>
      <c r="L118" s="2"/>
    </row>
    <row r="119" spans="1:13" ht="21" customHeight="1" x14ac:dyDescent="0.5">
      <c r="A119" s="8"/>
      <c r="B119" s="2" t="s">
        <v>99</v>
      </c>
      <c r="G119" s="44"/>
      <c r="J119" s="4"/>
      <c r="K119" s="44"/>
      <c r="L119" s="2"/>
    </row>
    <row r="120" spans="1:13" ht="21" customHeight="1" x14ac:dyDescent="0.5">
      <c r="A120" s="8"/>
      <c r="C120" s="2" t="s">
        <v>100</v>
      </c>
      <c r="G120" s="44">
        <v>164250000</v>
      </c>
      <c r="I120" s="3">
        <v>164250000</v>
      </c>
      <c r="J120" s="4"/>
      <c r="K120" s="44">
        <v>164250000</v>
      </c>
      <c r="L120" s="2"/>
      <c r="M120" s="3">
        <v>164250000</v>
      </c>
    </row>
    <row r="121" spans="1:13" ht="21" customHeight="1" x14ac:dyDescent="0.5">
      <c r="A121" s="8"/>
      <c r="B121" s="2" t="s">
        <v>25</v>
      </c>
      <c r="G121" s="44">
        <v>993353595</v>
      </c>
      <c r="I121" s="3">
        <v>893334562</v>
      </c>
      <c r="J121" s="4"/>
      <c r="K121" s="44">
        <v>642989209</v>
      </c>
      <c r="L121" s="2"/>
      <c r="M121" s="3">
        <v>470953432</v>
      </c>
    </row>
    <row r="122" spans="1:13" ht="21" customHeight="1" x14ac:dyDescent="0.5">
      <c r="A122" s="8" t="s">
        <v>53</v>
      </c>
      <c r="G122" s="45">
        <v>11403238</v>
      </c>
      <c r="I122" s="6">
        <v>-27917903</v>
      </c>
      <c r="J122" s="4"/>
      <c r="K122" s="45">
        <v>0</v>
      </c>
      <c r="L122" s="2"/>
      <c r="M122" s="6">
        <v>0</v>
      </c>
    </row>
    <row r="123" spans="1:13" ht="8.1" customHeight="1" x14ac:dyDescent="0.5">
      <c r="A123" s="16"/>
      <c r="G123" s="44"/>
      <c r="J123" s="4"/>
      <c r="K123" s="44"/>
      <c r="L123" s="2"/>
    </row>
    <row r="124" spans="1:13" ht="21" customHeight="1" x14ac:dyDescent="0.4">
      <c r="A124" s="42" t="s">
        <v>126</v>
      </c>
      <c r="G124" s="44">
        <f>SUM(G114:G122)</f>
        <v>4512658144</v>
      </c>
      <c r="I124" s="3">
        <f>SUM(I114:I122)</f>
        <v>4373317970</v>
      </c>
      <c r="J124" s="4"/>
      <c r="K124" s="44">
        <f>SUM(K114:K122)</f>
        <v>4056177945</v>
      </c>
      <c r="L124" s="2"/>
      <c r="M124" s="3">
        <f>SUM(M114:M122)</f>
        <v>3884142168</v>
      </c>
    </row>
    <row r="125" spans="1:13" ht="21" customHeight="1" x14ac:dyDescent="0.5">
      <c r="A125" s="8" t="s">
        <v>56</v>
      </c>
      <c r="G125" s="45">
        <v>16780608</v>
      </c>
      <c r="I125" s="6">
        <v>23197792</v>
      </c>
      <c r="J125" s="4"/>
      <c r="K125" s="45">
        <v>0</v>
      </c>
      <c r="L125" s="2"/>
      <c r="M125" s="6">
        <v>0</v>
      </c>
    </row>
    <row r="126" spans="1:13" ht="8.1" customHeight="1" x14ac:dyDescent="0.5">
      <c r="A126" s="16"/>
      <c r="G126" s="44"/>
      <c r="J126" s="4"/>
      <c r="K126" s="44"/>
      <c r="L126" s="2"/>
    </row>
    <row r="127" spans="1:13" ht="21" customHeight="1" x14ac:dyDescent="0.5">
      <c r="A127" s="11" t="s">
        <v>83</v>
      </c>
      <c r="G127" s="45">
        <f>SUM(G124:G125)</f>
        <v>4529438752</v>
      </c>
      <c r="I127" s="6">
        <f>SUM(I124:I125)</f>
        <v>4396515762</v>
      </c>
      <c r="J127" s="4"/>
      <c r="K127" s="45">
        <f>SUM(K124:K125)</f>
        <v>4056177945</v>
      </c>
      <c r="L127" s="2"/>
      <c r="M127" s="6">
        <f>SUM(M124:M125)</f>
        <v>3884142168</v>
      </c>
    </row>
    <row r="128" spans="1:13" ht="8.1" customHeight="1" x14ac:dyDescent="0.5">
      <c r="B128" s="33"/>
      <c r="G128" s="44"/>
      <c r="J128" s="4"/>
      <c r="K128" s="44"/>
      <c r="L128" s="2"/>
    </row>
    <row r="129" spans="1:13" ht="21" customHeight="1" thickBot="1" x14ac:dyDescent="0.55000000000000004">
      <c r="A129" s="1" t="s">
        <v>84</v>
      </c>
      <c r="G129" s="46">
        <f>SUM(G81+G127)</f>
        <v>5285709236</v>
      </c>
      <c r="I129" s="39">
        <f>SUM(I81+I127)</f>
        <v>5204248748</v>
      </c>
      <c r="J129" s="4"/>
      <c r="K129" s="46">
        <f>SUM(K81+K127)</f>
        <v>4641927042</v>
      </c>
      <c r="L129" s="2"/>
      <c r="M129" s="39">
        <f>SUM(M81+M127)</f>
        <v>4542236234</v>
      </c>
    </row>
    <row r="130" spans="1:13" ht="21" customHeight="1" thickTop="1" x14ac:dyDescent="0.5">
      <c r="A130" s="1"/>
      <c r="L130" s="3"/>
    </row>
    <row r="131" spans="1:13" ht="21" customHeight="1" x14ac:dyDescent="0.5">
      <c r="A131" s="1"/>
      <c r="L131" s="3"/>
    </row>
    <row r="132" spans="1:13" ht="21" customHeight="1" x14ac:dyDescent="0.5">
      <c r="A132" s="1"/>
      <c r="L132" s="3"/>
    </row>
    <row r="133" spans="1:13" ht="21" customHeight="1" x14ac:dyDescent="0.5">
      <c r="A133" s="1"/>
      <c r="L133" s="3"/>
    </row>
    <row r="134" spans="1:13" ht="21" customHeight="1" x14ac:dyDescent="0.5">
      <c r="A134" s="1"/>
      <c r="L134" s="3"/>
    </row>
    <row r="135" spans="1:13" ht="14.1" customHeight="1" x14ac:dyDescent="0.5">
      <c r="A135" s="1"/>
    </row>
    <row r="136" spans="1:13" ht="21.95" customHeight="1" x14ac:dyDescent="0.5">
      <c r="A136" s="238" t="str">
        <f>A50</f>
        <v>หมายเหตุประกอบข้อมูลทางการเงินเป็นส่วนหนึ่งของข้อมูลทางการเงินระหว่างกาลนี้</v>
      </c>
      <c r="B136" s="238"/>
      <c r="C136" s="238"/>
      <c r="D136" s="238"/>
      <c r="E136" s="238"/>
      <c r="F136" s="238"/>
      <c r="G136" s="238"/>
      <c r="H136" s="238"/>
      <c r="I136" s="238"/>
      <c r="J136" s="5"/>
      <c r="K136" s="6"/>
      <c r="L136" s="7"/>
      <c r="M136" s="6"/>
    </row>
  </sheetData>
  <mergeCells count="10">
    <mergeCell ref="A136:I136"/>
    <mergeCell ref="G97:I97"/>
    <mergeCell ref="K97:M97"/>
    <mergeCell ref="G5:I5"/>
    <mergeCell ref="K5:M5"/>
    <mergeCell ref="A48:M48"/>
    <mergeCell ref="G55:I55"/>
    <mergeCell ref="K55:M55"/>
    <mergeCell ref="A50:I50"/>
    <mergeCell ref="A92:I92"/>
  </mergeCells>
  <pageMargins left="0.8" right="0.5" top="0.5" bottom="0.6" header="0.49" footer="0.4"/>
  <pageSetup paperSize="9" scale="95" firstPageNumber="2" fitToHeight="0" orientation="portrait" useFirstPageNumber="1" horizontalDpi="1200" verticalDpi="1200" r:id="rId1"/>
  <headerFooter>
    <oddFooter>&amp;C&amp;"Times New Roman,Regular"&amp;11           &amp;R&amp;"Browallia New,Regular"&amp;13&amp;P</oddFooter>
  </headerFooter>
  <rowBreaks count="2" manualBreakCount="2">
    <brk id="50" max="13" man="1"/>
    <brk id="92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88"/>
  <sheetViews>
    <sheetView zoomScale="90" zoomScaleNormal="90" zoomScaleSheetLayoutView="80" workbookViewId="0">
      <selection activeCell="N14" sqref="N14"/>
    </sheetView>
  </sheetViews>
  <sheetFormatPr defaultColWidth="10.42578125" defaultRowHeight="21" customHeight="1" x14ac:dyDescent="0.5"/>
  <cols>
    <col min="1" max="3" width="1.42578125" style="63" customWidth="1"/>
    <col min="4" max="4" width="33.85546875" style="63" customWidth="1"/>
    <col min="5" max="5" width="7.85546875" style="64" customWidth="1"/>
    <col min="6" max="6" width="0.85546875" style="63" customWidth="1"/>
    <col min="7" max="7" width="12.5703125" style="65" customWidth="1"/>
    <col min="8" max="8" width="0.85546875" style="66" customWidth="1"/>
    <col min="9" max="9" width="12.5703125" style="65" customWidth="1"/>
    <col min="10" max="10" width="0.85546875" style="63" customWidth="1"/>
    <col min="11" max="11" width="12.5703125" style="65" customWidth="1"/>
    <col min="12" max="12" width="0.85546875" style="66" customWidth="1"/>
    <col min="13" max="13" width="12.5703125" style="65" customWidth="1"/>
    <col min="14" max="16384" width="10.42578125" style="63"/>
  </cols>
  <sheetData>
    <row r="1" spans="1:13" ht="21.75" customHeight="1" x14ac:dyDescent="0.5">
      <c r="A1" s="61" t="s">
        <v>95</v>
      </c>
      <c r="B1" s="62"/>
    </row>
    <row r="2" spans="1:13" ht="21.75" customHeight="1" x14ac:dyDescent="0.5">
      <c r="A2" s="67" t="s">
        <v>106</v>
      </c>
      <c r="B2" s="62"/>
    </row>
    <row r="3" spans="1:13" ht="23.45" customHeight="1" x14ac:dyDescent="0.5">
      <c r="A3" s="68" t="s">
        <v>200</v>
      </c>
      <c r="B3" s="69"/>
      <c r="C3" s="70"/>
      <c r="D3" s="70"/>
      <c r="E3" s="71"/>
      <c r="F3" s="70"/>
      <c r="G3" s="72"/>
      <c r="H3" s="73"/>
      <c r="I3" s="72"/>
      <c r="J3" s="70"/>
      <c r="K3" s="72"/>
      <c r="L3" s="73"/>
      <c r="M3" s="72"/>
    </row>
    <row r="4" spans="1:13" ht="20.100000000000001" customHeight="1" x14ac:dyDescent="0.5">
      <c r="A4" s="74"/>
    </row>
    <row r="5" spans="1:13" ht="20.100000000000001" customHeight="1" x14ac:dyDescent="0.5">
      <c r="A5" s="74"/>
      <c r="G5" s="241" t="s">
        <v>50</v>
      </c>
      <c r="H5" s="241"/>
      <c r="I5" s="241"/>
      <c r="J5" s="75"/>
      <c r="K5" s="241" t="s">
        <v>63</v>
      </c>
      <c r="L5" s="241"/>
      <c r="M5" s="241"/>
    </row>
    <row r="6" spans="1:13" ht="20.100000000000001" customHeight="1" x14ac:dyDescent="0.5">
      <c r="A6" s="74"/>
      <c r="G6" s="76" t="s">
        <v>51</v>
      </c>
      <c r="H6" s="77"/>
      <c r="I6" s="76" t="s">
        <v>51</v>
      </c>
      <c r="J6" s="78"/>
      <c r="K6" s="78" t="s">
        <v>51</v>
      </c>
      <c r="L6" s="78"/>
      <c r="M6" s="78" t="s">
        <v>51</v>
      </c>
    </row>
    <row r="7" spans="1:13" ht="20.100000000000001" customHeight="1" x14ac:dyDescent="0.5">
      <c r="A7" s="74"/>
      <c r="G7" s="29" t="s">
        <v>167</v>
      </c>
      <c r="H7" s="51"/>
      <c r="I7" s="29" t="s">
        <v>167</v>
      </c>
      <c r="J7" s="29"/>
      <c r="K7" s="29" t="s">
        <v>167</v>
      </c>
      <c r="L7" s="29"/>
      <c r="M7" s="29" t="s">
        <v>167</v>
      </c>
    </row>
    <row r="8" spans="1:13" ht="20.100000000000001" customHeight="1" x14ac:dyDescent="0.5">
      <c r="E8" s="79"/>
      <c r="F8" s="80"/>
      <c r="G8" s="29" t="s">
        <v>159</v>
      </c>
      <c r="H8" s="30"/>
      <c r="I8" s="29" t="s">
        <v>147</v>
      </c>
      <c r="J8" s="31"/>
      <c r="K8" s="29" t="s">
        <v>159</v>
      </c>
      <c r="L8" s="30"/>
      <c r="M8" s="29" t="s">
        <v>147</v>
      </c>
    </row>
    <row r="9" spans="1:13" ht="20.100000000000001" customHeight="1" x14ac:dyDescent="0.5">
      <c r="E9" s="25" t="s">
        <v>1</v>
      </c>
      <c r="F9" s="80"/>
      <c r="G9" s="81" t="s">
        <v>2</v>
      </c>
      <c r="H9" s="82"/>
      <c r="I9" s="81" t="s">
        <v>2</v>
      </c>
      <c r="J9" s="80"/>
      <c r="K9" s="81" t="s">
        <v>2</v>
      </c>
      <c r="L9" s="82"/>
      <c r="M9" s="81" t="s">
        <v>2</v>
      </c>
    </row>
    <row r="10" spans="1:13" ht="8.25" customHeight="1" x14ac:dyDescent="0.5">
      <c r="A10" s="80"/>
      <c r="G10" s="83"/>
      <c r="K10" s="83"/>
    </row>
    <row r="11" spans="1:13" ht="20.100000000000001" customHeight="1" x14ac:dyDescent="0.5">
      <c r="A11" s="63" t="s">
        <v>93</v>
      </c>
      <c r="G11" s="83">
        <v>1056016383</v>
      </c>
      <c r="I11" s="65">
        <v>978354606</v>
      </c>
      <c r="J11" s="66"/>
      <c r="K11" s="83">
        <v>761699277</v>
      </c>
      <c r="M11" s="65">
        <v>711136786</v>
      </c>
    </row>
    <row r="12" spans="1:13" ht="20.100000000000001" customHeight="1" x14ac:dyDescent="0.5">
      <c r="A12" s="63" t="s">
        <v>87</v>
      </c>
      <c r="G12" s="84">
        <v>-668309284</v>
      </c>
      <c r="I12" s="72">
        <v>-643430896</v>
      </c>
      <c r="J12" s="66"/>
      <c r="K12" s="84">
        <v>-504667938</v>
      </c>
      <c r="M12" s="72">
        <v>-501195415</v>
      </c>
    </row>
    <row r="13" spans="1:13" ht="6" customHeight="1" x14ac:dyDescent="0.5">
      <c r="G13" s="83"/>
      <c r="J13" s="66"/>
      <c r="K13" s="83"/>
    </row>
    <row r="14" spans="1:13" ht="20.100000000000001" customHeight="1" x14ac:dyDescent="0.5">
      <c r="A14" s="80" t="s">
        <v>26</v>
      </c>
      <c r="G14" s="83">
        <f>SUM(G11:G12)</f>
        <v>387707099</v>
      </c>
      <c r="I14" s="65">
        <f>SUM(I11:I12)</f>
        <v>334923710</v>
      </c>
      <c r="J14" s="66"/>
      <c r="K14" s="83">
        <f>SUM(K11:K12)</f>
        <v>257031339</v>
      </c>
      <c r="M14" s="65">
        <f>SUM(M11:M12)</f>
        <v>209941371</v>
      </c>
    </row>
    <row r="15" spans="1:13" ht="20.100000000000001" customHeight="1" x14ac:dyDescent="0.5">
      <c r="A15" s="63" t="s">
        <v>150</v>
      </c>
      <c r="E15" s="64">
        <v>19</v>
      </c>
      <c r="G15" s="85">
        <v>0</v>
      </c>
      <c r="I15" s="86">
        <v>0</v>
      </c>
      <c r="J15" s="66"/>
      <c r="K15" s="85">
        <v>2611362</v>
      </c>
      <c r="M15" s="86">
        <v>1275000</v>
      </c>
    </row>
    <row r="16" spans="1:13" ht="20.100000000000001" customHeight="1" x14ac:dyDescent="0.5">
      <c r="A16" s="63" t="s">
        <v>168</v>
      </c>
      <c r="G16" s="85">
        <v>3693754</v>
      </c>
      <c r="I16" s="86">
        <v>2099167</v>
      </c>
      <c r="J16" s="66"/>
      <c r="K16" s="85">
        <v>12965225</v>
      </c>
      <c r="M16" s="86">
        <v>11374042</v>
      </c>
    </row>
    <row r="17" spans="1:13" ht="20.100000000000001" customHeight="1" x14ac:dyDescent="0.5">
      <c r="A17" s="63" t="s">
        <v>27</v>
      </c>
      <c r="G17" s="85">
        <v>5123554</v>
      </c>
      <c r="I17" s="86">
        <v>776487</v>
      </c>
      <c r="J17" s="66"/>
      <c r="K17" s="85">
        <v>13866618</v>
      </c>
      <c r="M17" s="86">
        <v>13295404</v>
      </c>
    </row>
    <row r="18" spans="1:13" ht="20.100000000000001" customHeight="1" x14ac:dyDescent="0.5">
      <c r="A18" s="63" t="s">
        <v>28</v>
      </c>
      <c r="G18" s="85">
        <v>-66614046</v>
      </c>
      <c r="I18" s="86">
        <v>-62744813</v>
      </c>
      <c r="J18" s="66"/>
      <c r="K18" s="85">
        <v>-45853342</v>
      </c>
      <c r="M18" s="86">
        <v>-45262448</v>
      </c>
    </row>
    <row r="19" spans="1:13" ht="20.100000000000001" customHeight="1" x14ac:dyDescent="0.5">
      <c r="A19" s="63" t="s">
        <v>29</v>
      </c>
      <c r="G19" s="85">
        <v>-138212319</v>
      </c>
      <c r="I19" s="86">
        <v>-127031041</v>
      </c>
      <c r="J19" s="66"/>
      <c r="K19" s="85">
        <v>-108883483</v>
      </c>
      <c r="M19" s="86">
        <v>-86748780</v>
      </c>
    </row>
    <row r="20" spans="1:13" ht="20.100000000000001" customHeight="1" x14ac:dyDescent="0.5">
      <c r="A20" s="63" t="s">
        <v>156</v>
      </c>
      <c r="G20" s="85">
        <v>-190859</v>
      </c>
      <c r="I20" s="86">
        <v>1560684</v>
      </c>
      <c r="J20" s="66"/>
      <c r="K20" s="85">
        <v>951766</v>
      </c>
      <c r="M20" s="86">
        <v>2143392</v>
      </c>
    </row>
    <row r="21" spans="1:13" ht="20.100000000000001" customHeight="1" x14ac:dyDescent="0.5">
      <c r="A21" s="63" t="s">
        <v>30</v>
      </c>
      <c r="G21" s="220">
        <v>-2270897</v>
      </c>
      <c r="I21" s="221">
        <v>-2317882</v>
      </c>
      <c r="J21" s="66"/>
      <c r="K21" s="220">
        <v>-2141362</v>
      </c>
      <c r="M21" s="221">
        <v>-2166547</v>
      </c>
    </row>
    <row r="22" spans="1:13" ht="20.100000000000001" customHeight="1" x14ac:dyDescent="0.5">
      <c r="A22" s="63" t="s">
        <v>201</v>
      </c>
      <c r="G22" s="87">
        <v>1443608</v>
      </c>
      <c r="I22" s="216">
        <v>0</v>
      </c>
      <c r="J22" s="66"/>
      <c r="K22" s="87">
        <v>0</v>
      </c>
      <c r="M22" s="216">
        <v>0</v>
      </c>
    </row>
    <row r="23" spans="1:13" ht="6" customHeight="1" x14ac:dyDescent="0.5">
      <c r="A23" s="88"/>
      <c r="G23" s="83"/>
      <c r="J23" s="66"/>
      <c r="K23" s="83"/>
    </row>
    <row r="24" spans="1:13" ht="20.100000000000001" customHeight="1" x14ac:dyDescent="0.5">
      <c r="A24" s="80" t="s">
        <v>69</v>
      </c>
      <c r="G24" s="83">
        <f>SUM(G14:G22)</f>
        <v>190679894</v>
      </c>
      <c r="I24" s="65">
        <f>SUM(I14:I22)</f>
        <v>147266312</v>
      </c>
      <c r="J24" s="66"/>
      <c r="K24" s="83">
        <f>SUM(K14:K22)</f>
        <v>130548123</v>
      </c>
      <c r="M24" s="65">
        <f>SUM(M14:M22)</f>
        <v>103851434</v>
      </c>
    </row>
    <row r="25" spans="1:13" ht="20.100000000000001" customHeight="1" x14ac:dyDescent="0.5">
      <c r="A25" s="63" t="s">
        <v>31</v>
      </c>
      <c r="G25" s="84">
        <v>-38396771</v>
      </c>
      <c r="I25" s="72">
        <v>-30982053</v>
      </c>
      <c r="J25" s="66"/>
      <c r="K25" s="84">
        <v>-22984769</v>
      </c>
      <c r="M25" s="72">
        <v>-18910126</v>
      </c>
    </row>
    <row r="26" spans="1:13" ht="6" customHeight="1" x14ac:dyDescent="0.5">
      <c r="A26" s="80"/>
      <c r="G26" s="83"/>
      <c r="J26" s="66"/>
      <c r="K26" s="83"/>
    </row>
    <row r="27" spans="1:13" ht="20.100000000000001" customHeight="1" x14ac:dyDescent="0.5">
      <c r="A27" s="80" t="s">
        <v>90</v>
      </c>
      <c r="G27" s="84">
        <f>SUM(G24:G25)</f>
        <v>152283123</v>
      </c>
      <c r="I27" s="72">
        <f>SUM(I24:I25)</f>
        <v>116284259</v>
      </c>
      <c r="J27" s="66"/>
      <c r="K27" s="84">
        <f>SUM(K24:K25)</f>
        <v>107563354</v>
      </c>
      <c r="M27" s="72">
        <f>SUM(M24:M25)</f>
        <v>84941308</v>
      </c>
    </row>
    <row r="28" spans="1:13" ht="20.100000000000001" customHeight="1" x14ac:dyDescent="0.5">
      <c r="A28" s="80"/>
      <c r="G28" s="83"/>
      <c r="J28" s="66"/>
      <c r="K28" s="83"/>
    </row>
    <row r="29" spans="1:13" ht="20.100000000000001" customHeight="1" x14ac:dyDescent="0.5">
      <c r="A29" s="80" t="s">
        <v>169</v>
      </c>
      <c r="G29" s="90"/>
      <c r="H29" s="91"/>
      <c r="I29" s="91"/>
      <c r="J29" s="91"/>
      <c r="K29" s="90"/>
      <c r="L29" s="91"/>
      <c r="M29" s="91"/>
    </row>
    <row r="30" spans="1:13" ht="20.100000000000001" customHeight="1" x14ac:dyDescent="0.5">
      <c r="A30" s="92" t="s">
        <v>133</v>
      </c>
      <c r="G30" s="93"/>
      <c r="H30" s="86"/>
      <c r="I30" s="63"/>
      <c r="J30" s="86"/>
      <c r="K30" s="93"/>
      <c r="L30" s="86"/>
      <c r="M30" s="63"/>
    </row>
    <row r="31" spans="1:13" ht="20.100000000000001" customHeight="1" x14ac:dyDescent="0.5">
      <c r="A31" s="92"/>
      <c r="B31" s="92" t="s">
        <v>144</v>
      </c>
      <c r="G31" s="93"/>
      <c r="H31" s="86"/>
      <c r="I31" s="63"/>
      <c r="J31" s="86"/>
      <c r="K31" s="93"/>
      <c r="L31" s="86"/>
      <c r="M31" s="63"/>
    </row>
    <row r="32" spans="1:13" ht="20.100000000000001" customHeight="1" x14ac:dyDescent="0.5">
      <c r="A32" s="92"/>
      <c r="B32" s="63" t="s">
        <v>170</v>
      </c>
      <c r="C32" s="92"/>
      <c r="G32" s="84">
        <v>26070163</v>
      </c>
      <c r="H32" s="86"/>
      <c r="I32" s="72">
        <v>9267521</v>
      </c>
      <c r="J32" s="86"/>
      <c r="K32" s="84">
        <v>0</v>
      </c>
      <c r="L32" s="86"/>
      <c r="M32" s="72">
        <v>0</v>
      </c>
    </row>
    <row r="33" spans="1:13" ht="6" customHeight="1" x14ac:dyDescent="0.5">
      <c r="A33" s="80"/>
      <c r="G33" s="83"/>
      <c r="J33" s="66"/>
      <c r="K33" s="83"/>
    </row>
    <row r="34" spans="1:13" ht="20.100000000000001" customHeight="1" x14ac:dyDescent="0.5">
      <c r="A34" s="63" t="s">
        <v>71</v>
      </c>
      <c r="G34" s="93"/>
      <c r="H34" s="86"/>
      <c r="I34" s="63"/>
      <c r="J34" s="86"/>
      <c r="K34" s="93"/>
      <c r="L34" s="86"/>
      <c r="M34" s="63"/>
    </row>
    <row r="35" spans="1:13" ht="20.100000000000001" customHeight="1" x14ac:dyDescent="0.5">
      <c r="B35" s="63" t="s">
        <v>72</v>
      </c>
      <c r="G35" s="94">
        <f>SUM(G32:G32)</f>
        <v>26070163</v>
      </c>
      <c r="H35" s="86"/>
      <c r="I35" s="95">
        <f>SUM(I32:I32)</f>
        <v>9267521</v>
      </c>
      <c r="J35" s="86"/>
      <c r="K35" s="94">
        <f>SUM(K32:K32)</f>
        <v>0</v>
      </c>
      <c r="L35" s="86"/>
      <c r="M35" s="95">
        <f>SUM(M32:M32)</f>
        <v>0</v>
      </c>
    </row>
    <row r="36" spans="1:13" ht="6" customHeight="1" x14ac:dyDescent="0.5">
      <c r="G36" s="83"/>
      <c r="H36" s="86"/>
      <c r="J36" s="86"/>
      <c r="K36" s="83"/>
      <c r="L36" s="86"/>
    </row>
    <row r="37" spans="1:13" ht="20.100000000000001" customHeight="1" x14ac:dyDescent="0.5">
      <c r="A37" s="80" t="s">
        <v>171</v>
      </c>
      <c r="B37" s="80"/>
      <c r="C37" s="80"/>
      <c r="D37" s="80"/>
      <c r="G37" s="94">
        <f>G35</f>
        <v>26070163</v>
      </c>
      <c r="H37" s="86"/>
      <c r="I37" s="95">
        <f>I35</f>
        <v>9267521</v>
      </c>
      <c r="J37" s="86"/>
      <c r="K37" s="94">
        <f>K35</f>
        <v>0</v>
      </c>
      <c r="L37" s="86"/>
      <c r="M37" s="95">
        <f>M35</f>
        <v>0</v>
      </c>
    </row>
    <row r="38" spans="1:13" ht="6" customHeight="1" x14ac:dyDescent="0.5">
      <c r="A38" s="80"/>
      <c r="B38" s="80"/>
      <c r="C38" s="80"/>
      <c r="D38" s="80"/>
      <c r="G38" s="96"/>
      <c r="H38" s="86"/>
      <c r="I38" s="217"/>
      <c r="J38" s="86"/>
      <c r="K38" s="96"/>
      <c r="L38" s="86"/>
      <c r="M38" s="217"/>
    </row>
    <row r="39" spans="1:13" ht="20.100000000000001" customHeight="1" thickBot="1" x14ac:dyDescent="0.55000000000000004">
      <c r="A39" s="80" t="s">
        <v>75</v>
      </c>
      <c r="G39" s="97">
        <f>SUM(G27,G35)</f>
        <v>178353286</v>
      </c>
      <c r="I39" s="218">
        <f>SUM(I27,I35)</f>
        <v>125551780</v>
      </c>
      <c r="J39" s="66"/>
      <c r="K39" s="97">
        <f>SUM(K27,K35)</f>
        <v>107563354</v>
      </c>
      <c r="M39" s="218">
        <f>SUM(M27,M35)</f>
        <v>84941308</v>
      </c>
    </row>
    <row r="40" spans="1:13" ht="20.100000000000001" customHeight="1" thickTop="1" x14ac:dyDescent="0.5">
      <c r="A40" s="80"/>
      <c r="J40" s="66"/>
    </row>
    <row r="41" spans="1:13" ht="20.100000000000001" customHeight="1" x14ac:dyDescent="0.5">
      <c r="A41" s="80"/>
      <c r="J41" s="66"/>
    </row>
    <row r="42" spans="1:13" ht="20.100000000000001" customHeight="1" x14ac:dyDescent="0.5">
      <c r="A42" s="80"/>
      <c r="J42" s="66"/>
    </row>
    <row r="43" spans="1:13" ht="20.100000000000001" customHeight="1" x14ac:dyDescent="0.5">
      <c r="A43" s="80"/>
      <c r="J43" s="66"/>
    </row>
    <row r="44" spans="1:13" ht="23.1" customHeight="1" x14ac:dyDescent="0.5">
      <c r="A44" s="80"/>
      <c r="J44" s="66"/>
    </row>
    <row r="45" spans="1:13" ht="8.25" customHeight="1" x14ac:dyDescent="0.5">
      <c r="A45" s="80"/>
      <c r="J45" s="66"/>
    </row>
    <row r="46" spans="1:13" ht="22.35" customHeight="1" x14ac:dyDescent="0.5">
      <c r="A46" s="69" t="s">
        <v>65</v>
      </c>
      <c r="B46" s="69"/>
      <c r="C46" s="69"/>
      <c r="D46" s="70"/>
      <c r="E46" s="71"/>
      <c r="F46" s="70"/>
      <c r="G46" s="72"/>
      <c r="H46" s="95"/>
      <c r="I46" s="72"/>
      <c r="J46" s="95"/>
      <c r="K46" s="72"/>
      <c r="L46" s="70"/>
      <c r="M46" s="72"/>
    </row>
    <row r="47" spans="1:13" ht="21" customHeight="1" x14ac:dyDescent="0.5">
      <c r="A47" s="61" t="str">
        <f>A1</f>
        <v>บริษัท อาร์ แอนด์ บี ฟู้ด ซัพพลาย จำกัด (มหาชน)</v>
      </c>
      <c r="B47" s="62"/>
      <c r="C47" s="62"/>
    </row>
    <row r="48" spans="1:13" ht="21" customHeight="1" x14ac:dyDescent="0.5">
      <c r="A48" s="67" t="s">
        <v>172</v>
      </c>
      <c r="B48" s="62"/>
      <c r="C48" s="62"/>
    </row>
    <row r="49" spans="1:13" ht="21" customHeight="1" x14ac:dyDescent="0.5">
      <c r="A49" s="68" t="str">
        <f>+A3</f>
        <v>สำหรับงวดสามเดือนสิ้นสุดวันที่ 30 มิถุนายน พ.ศ. 2566</v>
      </c>
      <c r="B49" s="69"/>
      <c r="C49" s="69"/>
      <c r="D49" s="70"/>
      <c r="E49" s="71"/>
      <c r="F49" s="70"/>
      <c r="G49" s="72"/>
      <c r="H49" s="73"/>
      <c r="I49" s="72"/>
      <c r="J49" s="70"/>
      <c r="K49" s="72"/>
      <c r="L49" s="73"/>
      <c r="M49" s="72"/>
    </row>
    <row r="50" spans="1:13" ht="21" customHeight="1" x14ac:dyDescent="0.5">
      <c r="A50" s="80"/>
      <c r="H50" s="86"/>
      <c r="J50" s="86"/>
      <c r="L50" s="63"/>
    </row>
    <row r="51" spans="1:13" ht="20.100000000000001" customHeight="1" x14ac:dyDescent="0.5">
      <c r="A51" s="80"/>
      <c r="G51" s="241" t="s">
        <v>50</v>
      </c>
      <c r="H51" s="241"/>
      <c r="I51" s="241"/>
      <c r="J51" s="75"/>
      <c r="K51" s="241" t="s">
        <v>63</v>
      </c>
      <c r="L51" s="241"/>
      <c r="M51" s="241"/>
    </row>
    <row r="52" spans="1:13" ht="20.100000000000001" customHeight="1" x14ac:dyDescent="0.5">
      <c r="A52" s="80"/>
      <c r="G52" s="76" t="s">
        <v>51</v>
      </c>
      <c r="H52" s="77"/>
      <c r="I52" s="76" t="s">
        <v>51</v>
      </c>
      <c r="J52" s="78"/>
      <c r="K52" s="78" t="s">
        <v>51</v>
      </c>
      <c r="L52" s="78"/>
      <c r="M52" s="78" t="s">
        <v>51</v>
      </c>
    </row>
    <row r="53" spans="1:13" ht="20.100000000000001" customHeight="1" x14ac:dyDescent="0.5">
      <c r="A53" s="80"/>
      <c r="G53" s="29" t="s">
        <v>167</v>
      </c>
      <c r="H53" s="51"/>
      <c r="I53" s="29" t="s">
        <v>167</v>
      </c>
      <c r="J53" s="29"/>
      <c r="K53" s="29" t="s">
        <v>167</v>
      </c>
      <c r="L53" s="29"/>
      <c r="M53" s="29" t="s">
        <v>167</v>
      </c>
    </row>
    <row r="54" spans="1:13" ht="20.100000000000001" customHeight="1" x14ac:dyDescent="0.5">
      <c r="A54" s="80"/>
      <c r="E54" s="79"/>
      <c r="F54" s="80"/>
      <c r="G54" s="29" t="s">
        <v>159</v>
      </c>
      <c r="H54" s="30"/>
      <c r="I54" s="29" t="s">
        <v>147</v>
      </c>
      <c r="J54" s="31"/>
      <c r="K54" s="29" t="s">
        <v>159</v>
      </c>
      <c r="L54" s="30"/>
      <c r="M54" s="29" t="s">
        <v>147</v>
      </c>
    </row>
    <row r="55" spans="1:13" ht="20.100000000000001" customHeight="1" x14ac:dyDescent="0.5">
      <c r="E55" s="79"/>
      <c r="F55" s="80"/>
      <c r="G55" s="81" t="s">
        <v>2</v>
      </c>
      <c r="H55" s="82"/>
      <c r="I55" s="81" t="s">
        <v>2</v>
      </c>
      <c r="J55" s="80"/>
      <c r="K55" s="81" t="s">
        <v>2</v>
      </c>
      <c r="L55" s="82"/>
      <c r="M55" s="81" t="s">
        <v>2</v>
      </c>
    </row>
    <row r="56" spans="1:13" ht="9.75" customHeight="1" x14ac:dyDescent="0.5">
      <c r="E56" s="98"/>
      <c r="F56" s="80"/>
      <c r="G56" s="99"/>
      <c r="H56" s="82"/>
      <c r="I56" s="78"/>
      <c r="J56" s="80"/>
      <c r="K56" s="99"/>
      <c r="L56" s="82"/>
      <c r="M56" s="78"/>
    </row>
    <row r="57" spans="1:13" ht="20.100000000000001" customHeight="1" x14ac:dyDescent="0.5">
      <c r="A57" s="80" t="s">
        <v>135</v>
      </c>
      <c r="G57" s="93"/>
      <c r="H57" s="86"/>
      <c r="I57" s="63"/>
      <c r="J57" s="86"/>
      <c r="K57" s="93"/>
      <c r="L57" s="63"/>
      <c r="M57" s="63"/>
    </row>
    <row r="58" spans="1:13" ht="20.100000000000001" customHeight="1" x14ac:dyDescent="0.5">
      <c r="B58" s="63" t="s">
        <v>137</v>
      </c>
      <c r="G58" s="83">
        <f>G27-G59</f>
        <v>153280654</v>
      </c>
      <c r="H58" s="86"/>
      <c r="I58" s="65">
        <f>I27-I59</f>
        <v>115290343</v>
      </c>
      <c r="J58" s="86"/>
      <c r="K58" s="83">
        <f>K27-K59</f>
        <v>107563354</v>
      </c>
      <c r="L58" s="86"/>
      <c r="M58" s="65">
        <f>M27-M59</f>
        <v>84941308</v>
      </c>
    </row>
    <row r="59" spans="1:13" ht="20.100000000000001" customHeight="1" x14ac:dyDescent="0.5">
      <c r="B59" s="63" t="s">
        <v>173</v>
      </c>
      <c r="G59" s="84">
        <v>-997531</v>
      </c>
      <c r="H59" s="86"/>
      <c r="I59" s="72">
        <v>993916</v>
      </c>
      <c r="J59" s="86"/>
      <c r="K59" s="84">
        <v>0</v>
      </c>
      <c r="L59" s="86"/>
      <c r="M59" s="72">
        <v>0</v>
      </c>
    </row>
    <row r="60" spans="1:13" ht="7.5" customHeight="1" x14ac:dyDescent="0.5">
      <c r="A60" s="80"/>
      <c r="G60" s="96"/>
      <c r="H60" s="86"/>
      <c r="I60" s="217"/>
      <c r="J60" s="86"/>
      <c r="K60" s="96"/>
      <c r="L60" s="86"/>
      <c r="M60" s="217"/>
    </row>
    <row r="61" spans="1:13" ht="20.100000000000001" customHeight="1" thickBot="1" x14ac:dyDescent="0.55000000000000004">
      <c r="A61" s="80"/>
      <c r="G61" s="100">
        <f>SUM(G58:G59)</f>
        <v>152283123</v>
      </c>
      <c r="H61" s="86"/>
      <c r="I61" s="219">
        <f>SUM(I58:I59)</f>
        <v>116284259</v>
      </c>
      <c r="J61" s="86"/>
      <c r="K61" s="100">
        <f>SUM(K58:K59)</f>
        <v>107563354</v>
      </c>
      <c r="L61" s="86"/>
      <c r="M61" s="219">
        <f>SUM(M58:M59)</f>
        <v>84941308</v>
      </c>
    </row>
    <row r="62" spans="1:13" ht="20.100000000000001" customHeight="1" thickTop="1" x14ac:dyDescent="0.5">
      <c r="A62" s="80"/>
      <c r="G62" s="96"/>
      <c r="H62" s="86"/>
      <c r="I62" s="217"/>
      <c r="J62" s="86"/>
      <c r="K62" s="96"/>
      <c r="L62" s="86"/>
      <c r="M62" s="217"/>
    </row>
    <row r="63" spans="1:13" ht="20.100000000000001" customHeight="1" x14ac:dyDescent="0.5">
      <c r="A63" s="80" t="s">
        <v>136</v>
      </c>
      <c r="G63" s="96"/>
      <c r="H63" s="86"/>
      <c r="I63" s="217"/>
      <c r="J63" s="86"/>
      <c r="K63" s="96"/>
      <c r="L63" s="86"/>
      <c r="M63" s="217"/>
    </row>
    <row r="64" spans="1:13" ht="20.100000000000001" customHeight="1" x14ac:dyDescent="0.5">
      <c r="B64" s="63" t="s">
        <v>137</v>
      </c>
      <c r="G64" s="83">
        <f>G39-G65</f>
        <v>177478190</v>
      </c>
      <c r="H64" s="86"/>
      <c r="I64" s="65">
        <f>I39-I65</f>
        <v>124776021</v>
      </c>
      <c r="J64" s="86"/>
      <c r="K64" s="83">
        <f>K39-K65</f>
        <v>107563354</v>
      </c>
      <c r="L64" s="63"/>
      <c r="M64" s="65">
        <f>M39-M65</f>
        <v>84941308</v>
      </c>
    </row>
    <row r="65" spans="1:13" ht="20.100000000000001" customHeight="1" x14ac:dyDescent="0.5">
      <c r="B65" s="63" t="s">
        <v>173</v>
      </c>
      <c r="G65" s="84">
        <f>G59+1872627</f>
        <v>875096</v>
      </c>
      <c r="H65" s="86"/>
      <c r="I65" s="72">
        <f>I59-218157</f>
        <v>775759</v>
      </c>
      <c r="J65" s="86"/>
      <c r="K65" s="94">
        <v>0</v>
      </c>
      <c r="L65" s="86"/>
      <c r="M65" s="95">
        <v>0</v>
      </c>
    </row>
    <row r="66" spans="1:13" ht="7.5" customHeight="1" x14ac:dyDescent="0.5">
      <c r="A66" s="80"/>
      <c r="G66" s="96"/>
      <c r="H66" s="86"/>
      <c r="I66" s="217"/>
      <c r="J66" s="86"/>
      <c r="K66" s="96"/>
      <c r="L66" s="86"/>
      <c r="M66" s="217"/>
    </row>
    <row r="67" spans="1:13" ht="20.100000000000001" customHeight="1" thickBot="1" x14ac:dyDescent="0.55000000000000004">
      <c r="G67" s="100">
        <f>SUM(G64:G65)</f>
        <v>178353286</v>
      </c>
      <c r="H67" s="86"/>
      <c r="I67" s="219">
        <f>SUM(I64:I65)</f>
        <v>125551780</v>
      </c>
      <c r="J67" s="86"/>
      <c r="K67" s="100">
        <f>SUM(K64:K65)</f>
        <v>107563354</v>
      </c>
      <c r="L67" s="86"/>
      <c r="M67" s="219">
        <f>SUM(M64:M65)</f>
        <v>84941308</v>
      </c>
    </row>
    <row r="68" spans="1:13" ht="20.100000000000001" customHeight="1" thickTop="1" x14ac:dyDescent="0.5">
      <c r="G68" s="85"/>
      <c r="H68" s="86"/>
      <c r="I68" s="86"/>
      <c r="J68" s="86"/>
      <c r="K68" s="85"/>
      <c r="L68" s="86"/>
      <c r="M68" s="86"/>
    </row>
    <row r="69" spans="1:13" ht="20.100000000000001" customHeight="1" x14ac:dyDescent="0.5">
      <c r="A69" s="80"/>
      <c r="G69" s="96"/>
      <c r="H69" s="86"/>
      <c r="I69" s="217"/>
      <c r="J69" s="86"/>
      <c r="K69" s="96"/>
      <c r="L69" s="86"/>
      <c r="M69" s="217"/>
    </row>
    <row r="70" spans="1:13" ht="20.100000000000001" customHeight="1" x14ac:dyDescent="0.5">
      <c r="A70" s="80" t="s">
        <v>174</v>
      </c>
      <c r="G70" s="93"/>
      <c r="H70" s="63"/>
      <c r="I70" s="63"/>
      <c r="K70" s="93"/>
      <c r="L70" s="63"/>
      <c r="M70" s="63"/>
    </row>
    <row r="71" spans="1:13" ht="20.100000000000001" customHeight="1" x14ac:dyDescent="0.5">
      <c r="A71" s="80"/>
      <c r="B71" s="80" t="s">
        <v>175</v>
      </c>
      <c r="G71" s="93"/>
      <c r="H71" s="63"/>
      <c r="I71" s="63"/>
      <c r="K71" s="93"/>
      <c r="L71" s="63"/>
      <c r="M71" s="63"/>
    </row>
    <row r="72" spans="1:13" ht="20.100000000000001" customHeight="1" thickBot="1" x14ac:dyDescent="0.55000000000000004">
      <c r="A72" s="63" t="s">
        <v>203</v>
      </c>
      <c r="E72" s="63"/>
      <c r="G72" s="222">
        <f>G58/2000000000</f>
        <v>7.6640326999999994E-2</v>
      </c>
      <c r="H72" s="223"/>
      <c r="I72" s="224">
        <f>I58/2000000000</f>
        <v>5.7645171500000002E-2</v>
      </c>
      <c r="J72" s="223"/>
      <c r="K72" s="222">
        <f>K58/2000000000</f>
        <v>5.3781677E-2</v>
      </c>
      <c r="L72" s="223"/>
      <c r="M72" s="224">
        <f>M58/2000000000</f>
        <v>4.2470653999999997E-2</v>
      </c>
    </row>
    <row r="73" spans="1:13" ht="20.100000000000001" customHeight="1" thickTop="1" x14ac:dyDescent="0.5">
      <c r="E73" s="63"/>
      <c r="G73" s="101"/>
      <c r="H73" s="102"/>
      <c r="I73" s="101"/>
      <c r="J73" s="102"/>
      <c r="K73" s="101"/>
      <c r="L73" s="102"/>
      <c r="M73" s="101"/>
    </row>
    <row r="74" spans="1:13" ht="20.100000000000001" customHeight="1" x14ac:dyDescent="0.5">
      <c r="E74" s="63"/>
      <c r="G74" s="101"/>
      <c r="H74" s="102"/>
      <c r="I74" s="101"/>
      <c r="J74" s="102"/>
      <c r="K74" s="101"/>
      <c r="L74" s="102"/>
      <c r="M74" s="101"/>
    </row>
    <row r="75" spans="1:13" ht="20.100000000000001" customHeight="1" x14ac:dyDescent="0.5">
      <c r="E75" s="63"/>
      <c r="G75" s="101"/>
      <c r="H75" s="102"/>
      <c r="I75" s="101"/>
      <c r="J75" s="102"/>
      <c r="K75" s="101"/>
      <c r="L75" s="102"/>
      <c r="M75" s="101"/>
    </row>
    <row r="76" spans="1:13" ht="20.100000000000001" customHeight="1" x14ac:dyDescent="0.5">
      <c r="E76" s="63"/>
      <c r="G76" s="101"/>
      <c r="H76" s="102"/>
      <c r="I76" s="101"/>
      <c r="J76" s="102"/>
      <c r="K76" s="101"/>
      <c r="L76" s="102"/>
      <c r="M76" s="101"/>
    </row>
    <row r="77" spans="1:13" ht="27.6" customHeight="1" x14ac:dyDescent="0.5">
      <c r="E77" s="63"/>
      <c r="G77" s="101"/>
      <c r="H77" s="102"/>
      <c r="I77" s="101"/>
      <c r="J77" s="102"/>
      <c r="K77" s="101"/>
      <c r="L77" s="102"/>
      <c r="M77" s="101"/>
    </row>
    <row r="78" spans="1:13" ht="20.100000000000001" customHeight="1" x14ac:dyDescent="0.5">
      <c r="E78" s="63"/>
      <c r="G78" s="101"/>
      <c r="H78" s="102"/>
      <c r="I78" s="101"/>
      <c r="J78" s="102"/>
      <c r="K78" s="101"/>
      <c r="L78" s="102"/>
      <c r="M78" s="101"/>
    </row>
    <row r="79" spans="1:13" ht="20.100000000000001" customHeight="1" x14ac:dyDescent="0.5">
      <c r="E79" s="63"/>
      <c r="G79" s="101"/>
      <c r="H79" s="102"/>
      <c r="I79" s="101"/>
      <c r="J79" s="102"/>
      <c r="K79" s="101"/>
      <c r="L79" s="102"/>
      <c r="M79" s="101"/>
    </row>
    <row r="80" spans="1:13" ht="20.100000000000001" customHeight="1" x14ac:dyDescent="0.5">
      <c r="E80" s="63"/>
      <c r="G80" s="101"/>
      <c r="H80" s="102"/>
      <c r="I80" s="101"/>
      <c r="J80" s="102"/>
      <c r="K80" s="101"/>
      <c r="L80" s="102"/>
      <c r="M80" s="101"/>
    </row>
    <row r="81" spans="1:13" ht="20.100000000000001" customHeight="1" x14ac:dyDescent="0.5">
      <c r="E81" s="63"/>
      <c r="G81" s="101"/>
      <c r="H81" s="102"/>
      <c r="I81" s="101"/>
      <c r="J81" s="102"/>
      <c r="K81" s="101"/>
      <c r="L81" s="102"/>
      <c r="M81" s="101"/>
    </row>
    <row r="82" spans="1:13" ht="20.100000000000001" customHeight="1" x14ac:dyDescent="0.5">
      <c r="E82" s="63"/>
      <c r="G82" s="101"/>
      <c r="H82" s="102"/>
      <c r="I82" s="101"/>
      <c r="J82" s="102"/>
      <c r="K82" s="101"/>
      <c r="L82" s="102"/>
      <c r="M82" s="101"/>
    </row>
    <row r="83" spans="1:13" ht="20.100000000000001" customHeight="1" x14ac:dyDescent="0.5">
      <c r="E83" s="63"/>
      <c r="G83" s="101"/>
      <c r="H83" s="102"/>
      <c r="I83" s="101"/>
      <c r="J83" s="102"/>
      <c r="K83" s="101"/>
      <c r="L83" s="102"/>
      <c r="M83" s="101"/>
    </row>
    <row r="84" spans="1:13" ht="20.100000000000001" customHeight="1" x14ac:dyDescent="0.5">
      <c r="E84" s="63"/>
      <c r="G84" s="101"/>
      <c r="H84" s="102"/>
      <c r="I84" s="101"/>
      <c r="J84" s="102"/>
      <c r="K84" s="101"/>
      <c r="L84" s="102"/>
      <c r="M84" s="101"/>
    </row>
    <row r="85" spans="1:13" ht="20.100000000000001" customHeight="1" x14ac:dyDescent="0.5">
      <c r="E85" s="63"/>
      <c r="G85" s="101"/>
      <c r="H85" s="102"/>
      <c r="I85" s="101"/>
      <c r="J85" s="102"/>
      <c r="K85" s="101"/>
      <c r="L85" s="102"/>
      <c r="M85" s="101"/>
    </row>
    <row r="86" spans="1:13" ht="24.75" customHeight="1" x14ac:dyDescent="0.5">
      <c r="E86" s="63"/>
      <c r="G86" s="101"/>
      <c r="H86" s="102"/>
      <c r="I86" s="101"/>
      <c r="J86" s="102"/>
      <c r="K86" s="101"/>
      <c r="L86" s="102"/>
      <c r="M86" s="101"/>
    </row>
    <row r="87" spans="1:13" ht="18.75" customHeight="1" x14ac:dyDescent="0.5">
      <c r="E87" s="63"/>
      <c r="G87" s="101"/>
      <c r="H87" s="102"/>
      <c r="I87" s="101"/>
      <c r="J87" s="102"/>
      <c r="K87" s="101"/>
      <c r="L87" s="102"/>
      <c r="M87" s="101"/>
    </row>
    <row r="88" spans="1:13" ht="21.95" customHeight="1" x14ac:dyDescent="0.5">
      <c r="A88" s="103" t="str">
        <f>+A46</f>
        <v>หมายเหตุประกอบข้อมูลทางการเงินเป็นส่วนหนึ่งของข้อมูลทางการเงินระหว่างกาลนี้</v>
      </c>
      <c r="B88" s="70"/>
      <c r="C88" s="70"/>
      <c r="D88" s="70"/>
      <c r="E88" s="71"/>
      <c r="F88" s="70"/>
      <c r="G88" s="72"/>
      <c r="H88" s="73"/>
      <c r="I88" s="72"/>
      <c r="J88" s="70"/>
      <c r="K88" s="72"/>
      <c r="L88" s="73"/>
      <c r="M88" s="72"/>
    </row>
  </sheetData>
  <mergeCells count="4">
    <mergeCell ref="G5:I5"/>
    <mergeCell ref="K5:M5"/>
    <mergeCell ref="G51:I51"/>
    <mergeCell ref="K51:M51"/>
  </mergeCells>
  <pageMargins left="0.8" right="0.5" top="0.5" bottom="0.6" header="0.49" footer="0.4"/>
  <pageSetup paperSize="9" scale="95" firstPageNumber="5" orientation="portrait" useFirstPageNumber="1" horizontalDpi="1200" verticalDpi="1200" r:id="rId1"/>
  <headerFooter>
    <oddFooter>&amp;C&amp;"Times New Roman,Regular"&amp;11           &amp;R&amp;"Browallia New,Regular"&amp;13&amp;P</oddFooter>
  </headerFooter>
  <rowBreaks count="1" manualBreakCount="1">
    <brk id="46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88"/>
  <sheetViews>
    <sheetView topLeftCell="A74" zoomScaleNormal="100" zoomScaleSheetLayoutView="80" workbookViewId="0">
      <selection activeCell="N14" sqref="N14"/>
    </sheetView>
  </sheetViews>
  <sheetFormatPr defaultColWidth="10.42578125" defaultRowHeight="17.25" x14ac:dyDescent="0.5"/>
  <cols>
    <col min="1" max="3" width="1.42578125" style="63" customWidth="1"/>
    <col min="4" max="4" width="35.42578125" style="63" customWidth="1"/>
    <col min="5" max="5" width="7.42578125" style="64" customWidth="1"/>
    <col min="6" max="6" width="0.5703125" style="63" customWidth="1"/>
    <col min="7" max="7" width="12.5703125" style="65" customWidth="1"/>
    <col min="8" max="8" width="0.5703125" style="66" customWidth="1"/>
    <col min="9" max="9" width="12.5703125" style="65" customWidth="1"/>
    <col min="10" max="10" width="0.5703125" style="63" customWidth="1"/>
    <col min="11" max="11" width="12.5703125" style="65" customWidth="1"/>
    <col min="12" max="12" width="0.5703125" style="66" customWidth="1"/>
    <col min="13" max="13" width="12.5703125" style="65" customWidth="1"/>
    <col min="14" max="14" width="10.42578125" style="63"/>
    <col min="15" max="15" width="11.5703125" style="63" bestFit="1" customWidth="1"/>
    <col min="16" max="16384" width="10.42578125" style="63"/>
  </cols>
  <sheetData>
    <row r="1" spans="1:18" ht="21.75" customHeight="1" x14ac:dyDescent="0.5">
      <c r="A1" s="61" t="s">
        <v>95</v>
      </c>
    </row>
    <row r="2" spans="1:18" ht="21.75" customHeight="1" x14ac:dyDescent="0.5">
      <c r="A2" s="67" t="s">
        <v>106</v>
      </c>
    </row>
    <row r="3" spans="1:18" ht="21.6" customHeight="1" x14ac:dyDescent="0.5">
      <c r="A3" s="68" t="s">
        <v>198</v>
      </c>
      <c r="B3" s="70"/>
      <c r="C3" s="70"/>
      <c r="D3" s="70"/>
      <c r="E3" s="71"/>
      <c r="F3" s="70"/>
      <c r="G3" s="72"/>
      <c r="H3" s="73"/>
      <c r="I3" s="72"/>
      <c r="J3" s="70"/>
      <c r="K3" s="72"/>
      <c r="L3" s="73"/>
      <c r="M3" s="72"/>
    </row>
    <row r="4" spans="1:18" ht="21" customHeight="1" x14ac:dyDescent="0.5">
      <c r="A4" s="74"/>
    </row>
    <row r="5" spans="1:18" ht="21" customHeight="1" x14ac:dyDescent="0.5">
      <c r="A5" s="74"/>
      <c r="G5" s="241" t="s">
        <v>50</v>
      </c>
      <c r="H5" s="241"/>
      <c r="I5" s="241"/>
      <c r="J5" s="75"/>
      <c r="K5" s="241" t="s">
        <v>63</v>
      </c>
      <c r="L5" s="241"/>
      <c r="M5" s="241"/>
    </row>
    <row r="6" spans="1:18" ht="21" customHeight="1" x14ac:dyDescent="0.5">
      <c r="A6" s="74"/>
      <c r="G6" s="76" t="s">
        <v>51</v>
      </c>
      <c r="H6" s="77"/>
      <c r="I6" s="76" t="s">
        <v>51</v>
      </c>
      <c r="J6" s="78"/>
      <c r="K6" s="78" t="s">
        <v>51</v>
      </c>
      <c r="L6" s="78"/>
      <c r="M6" s="78" t="s">
        <v>51</v>
      </c>
    </row>
    <row r="7" spans="1:18" ht="21" customHeight="1" x14ac:dyDescent="0.5">
      <c r="A7" s="74"/>
      <c r="G7" s="29" t="s">
        <v>167</v>
      </c>
      <c r="H7" s="51"/>
      <c r="I7" s="29" t="s">
        <v>167</v>
      </c>
      <c r="J7" s="29"/>
      <c r="K7" s="29" t="s">
        <v>167</v>
      </c>
      <c r="L7" s="29"/>
      <c r="M7" s="29" t="s">
        <v>167</v>
      </c>
    </row>
    <row r="8" spans="1:18" ht="21" customHeight="1" x14ac:dyDescent="0.5">
      <c r="E8" s="79"/>
      <c r="F8" s="80"/>
      <c r="G8" s="29" t="s">
        <v>159</v>
      </c>
      <c r="H8" s="30"/>
      <c r="I8" s="29" t="s">
        <v>147</v>
      </c>
      <c r="J8" s="31"/>
      <c r="K8" s="29" t="s">
        <v>159</v>
      </c>
      <c r="L8" s="30"/>
      <c r="M8" s="29" t="s">
        <v>147</v>
      </c>
    </row>
    <row r="9" spans="1:18" ht="21" customHeight="1" x14ac:dyDescent="0.5">
      <c r="E9" s="60" t="s">
        <v>1</v>
      </c>
      <c r="F9" s="80"/>
      <c r="G9" s="81" t="s">
        <v>2</v>
      </c>
      <c r="H9" s="82"/>
      <c r="I9" s="81" t="s">
        <v>2</v>
      </c>
      <c r="J9" s="80"/>
      <c r="K9" s="81" t="s">
        <v>2</v>
      </c>
      <c r="L9" s="82"/>
      <c r="M9" s="81" t="s">
        <v>2</v>
      </c>
    </row>
    <row r="10" spans="1:18" ht="9" customHeight="1" x14ac:dyDescent="0.5">
      <c r="A10" s="80"/>
      <c r="G10" s="83"/>
      <c r="K10" s="83"/>
    </row>
    <row r="11" spans="1:18" ht="21" customHeight="1" x14ac:dyDescent="0.5">
      <c r="A11" s="63" t="s">
        <v>93</v>
      </c>
      <c r="G11" s="83">
        <v>2111810716</v>
      </c>
      <c r="I11" s="65">
        <v>1962580977</v>
      </c>
      <c r="J11" s="66"/>
      <c r="K11" s="83">
        <v>1525977049</v>
      </c>
      <c r="M11" s="65">
        <v>1438818230</v>
      </c>
      <c r="P11" s="86"/>
    </row>
    <row r="12" spans="1:18" ht="21" customHeight="1" x14ac:dyDescent="0.5">
      <c r="A12" s="63" t="s">
        <v>87</v>
      </c>
      <c r="G12" s="84">
        <v>-1342602923</v>
      </c>
      <c r="I12" s="72">
        <v>-1258123681</v>
      </c>
      <c r="J12" s="66"/>
      <c r="K12" s="84">
        <v>-1032456108</v>
      </c>
      <c r="M12" s="72">
        <v>-1009156838</v>
      </c>
    </row>
    <row r="13" spans="1:18" ht="6" customHeight="1" x14ac:dyDescent="0.5">
      <c r="G13" s="83"/>
      <c r="J13" s="66"/>
      <c r="K13" s="83"/>
    </row>
    <row r="14" spans="1:18" ht="21" customHeight="1" x14ac:dyDescent="0.5">
      <c r="A14" s="80" t="s">
        <v>26</v>
      </c>
      <c r="G14" s="83">
        <f>SUM(G11:G12)</f>
        <v>769207793</v>
      </c>
      <c r="I14" s="65">
        <f>SUM(I11:I12)</f>
        <v>704457296</v>
      </c>
      <c r="J14" s="66"/>
      <c r="K14" s="83">
        <f>SUM(K11:K12)</f>
        <v>493520941</v>
      </c>
      <c r="M14" s="65">
        <f>SUM(M11:M12)</f>
        <v>429661392</v>
      </c>
      <c r="O14" s="86"/>
      <c r="P14" s="86"/>
      <c r="Q14" s="86"/>
      <c r="R14" s="86"/>
    </row>
    <row r="15" spans="1:18" ht="21" customHeight="1" x14ac:dyDescent="0.5">
      <c r="A15" s="63" t="s">
        <v>150</v>
      </c>
      <c r="E15" s="64">
        <v>19</v>
      </c>
      <c r="G15" s="85">
        <v>0</v>
      </c>
      <c r="I15" s="86">
        <v>0</v>
      </c>
      <c r="J15" s="66"/>
      <c r="K15" s="85">
        <v>178442511</v>
      </c>
      <c r="M15" s="86">
        <v>78274386</v>
      </c>
      <c r="O15" s="86"/>
      <c r="P15" s="86"/>
      <c r="Q15" s="86"/>
      <c r="R15" s="86"/>
    </row>
    <row r="16" spans="1:18" ht="21" customHeight="1" x14ac:dyDescent="0.5">
      <c r="A16" s="63" t="s">
        <v>151</v>
      </c>
      <c r="G16" s="85">
        <v>-7639508</v>
      </c>
      <c r="I16" s="86">
        <v>14195617</v>
      </c>
      <c r="J16" s="66"/>
      <c r="K16" s="85">
        <v>9494138</v>
      </c>
      <c r="M16" s="86">
        <v>11558225</v>
      </c>
      <c r="O16" s="86"/>
      <c r="P16" s="86"/>
      <c r="Q16" s="86"/>
      <c r="R16" s="86"/>
    </row>
    <row r="17" spans="1:18" ht="21" customHeight="1" x14ac:dyDescent="0.5">
      <c r="A17" s="63" t="s">
        <v>27</v>
      </c>
      <c r="G17" s="85">
        <v>6633175</v>
      </c>
      <c r="I17" s="86">
        <v>5010806</v>
      </c>
      <c r="J17" s="66"/>
      <c r="K17" s="85">
        <v>27109052</v>
      </c>
      <c r="M17" s="86">
        <v>29701937</v>
      </c>
      <c r="O17" s="86"/>
      <c r="P17" s="86"/>
      <c r="Q17" s="86"/>
      <c r="R17" s="86"/>
    </row>
    <row r="18" spans="1:18" ht="21" customHeight="1" x14ac:dyDescent="0.5">
      <c r="A18" s="63" t="s">
        <v>28</v>
      </c>
      <c r="G18" s="85">
        <v>-130349917</v>
      </c>
      <c r="I18" s="86">
        <v>-124822730</v>
      </c>
      <c r="J18" s="66"/>
      <c r="K18" s="85">
        <v>-89173821</v>
      </c>
      <c r="M18" s="86">
        <v>-92729695</v>
      </c>
      <c r="O18" s="86"/>
      <c r="P18" s="86"/>
      <c r="Q18" s="86"/>
      <c r="R18" s="86"/>
    </row>
    <row r="19" spans="1:18" ht="21" customHeight="1" x14ac:dyDescent="0.5">
      <c r="A19" s="63" t="s">
        <v>29</v>
      </c>
      <c r="G19" s="85">
        <v>-268301893</v>
      </c>
      <c r="I19" s="86">
        <v>-249311493</v>
      </c>
      <c r="J19" s="66"/>
      <c r="K19" s="85">
        <v>-201177831</v>
      </c>
      <c r="M19" s="86">
        <v>-168288946</v>
      </c>
      <c r="O19" s="86"/>
      <c r="P19" s="86"/>
      <c r="Q19" s="86"/>
      <c r="R19" s="86"/>
    </row>
    <row r="20" spans="1:18" ht="21" customHeight="1" x14ac:dyDescent="0.5">
      <c r="A20" s="63" t="s">
        <v>156</v>
      </c>
      <c r="G20" s="85">
        <v>-655542</v>
      </c>
      <c r="I20" s="86">
        <v>2583096</v>
      </c>
      <c r="J20" s="66"/>
      <c r="K20" s="85">
        <v>522150</v>
      </c>
      <c r="M20" s="86">
        <v>3238137</v>
      </c>
      <c r="O20" s="86"/>
      <c r="P20" s="86"/>
      <c r="Q20" s="86"/>
      <c r="R20" s="86"/>
    </row>
    <row r="21" spans="1:18" ht="21" customHeight="1" x14ac:dyDescent="0.5">
      <c r="A21" s="63" t="s">
        <v>30</v>
      </c>
      <c r="G21" s="220">
        <v>-4608251</v>
      </c>
      <c r="I21" s="221">
        <v>-4613013</v>
      </c>
      <c r="J21" s="66"/>
      <c r="K21" s="220">
        <v>-4298536</v>
      </c>
      <c r="M21" s="221">
        <v>-4327578</v>
      </c>
      <c r="O21" s="86"/>
      <c r="P21" s="86"/>
      <c r="Q21" s="86"/>
      <c r="R21" s="86"/>
    </row>
    <row r="22" spans="1:18" ht="20.100000000000001" customHeight="1" x14ac:dyDescent="0.5">
      <c r="A22" s="63" t="s">
        <v>201</v>
      </c>
      <c r="E22" s="64">
        <v>10.199999999999999</v>
      </c>
      <c r="G22" s="87">
        <v>2407739</v>
      </c>
      <c r="I22" s="216">
        <v>0</v>
      </c>
      <c r="J22" s="66"/>
      <c r="K22" s="87">
        <v>0</v>
      </c>
      <c r="M22" s="216">
        <v>0</v>
      </c>
    </row>
    <row r="23" spans="1:18" ht="6" customHeight="1" x14ac:dyDescent="0.5">
      <c r="A23" s="88"/>
      <c r="G23" s="83"/>
      <c r="J23" s="66"/>
      <c r="K23" s="83"/>
      <c r="O23" s="86"/>
      <c r="P23" s="86"/>
      <c r="Q23" s="86"/>
      <c r="R23" s="86"/>
    </row>
    <row r="24" spans="1:18" ht="21" customHeight="1" x14ac:dyDescent="0.5">
      <c r="A24" s="80" t="s">
        <v>69</v>
      </c>
      <c r="G24" s="83">
        <f>SUM(G14:G22)</f>
        <v>366693596</v>
      </c>
      <c r="I24" s="65">
        <f>SUM(I14:I22)</f>
        <v>347499579</v>
      </c>
      <c r="J24" s="66"/>
      <c r="K24" s="83">
        <f>SUM(K14:K22)</f>
        <v>414438604</v>
      </c>
      <c r="M24" s="65">
        <f>SUM(M14:M22)</f>
        <v>287087858</v>
      </c>
      <c r="O24" s="86"/>
      <c r="P24" s="86"/>
      <c r="Q24" s="86"/>
      <c r="R24" s="86"/>
    </row>
    <row r="25" spans="1:18" ht="21" customHeight="1" x14ac:dyDescent="0.5">
      <c r="A25" s="63" t="s">
        <v>31</v>
      </c>
      <c r="E25" s="64">
        <v>16</v>
      </c>
      <c r="G25" s="84">
        <v>-67379946</v>
      </c>
      <c r="I25" s="72">
        <v>-65498120</v>
      </c>
      <c r="J25" s="66"/>
      <c r="K25" s="84">
        <v>-42402827</v>
      </c>
      <c r="M25" s="72">
        <v>-37743577</v>
      </c>
      <c r="N25" s="91"/>
      <c r="O25" s="89"/>
      <c r="P25" s="104"/>
    </row>
    <row r="26" spans="1:18" ht="6" customHeight="1" x14ac:dyDescent="0.5">
      <c r="A26" s="80"/>
      <c r="G26" s="83"/>
      <c r="J26" s="66"/>
      <c r="K26" s="83"/>
    </row>
    <row r="27" spans="1:18" ht="21" customHeight="1" x14ac:dyDescent="0.5">
      <c r="A27" s="80" t="s">
        <v>90</v>
      </c>
      <c r="G27" s="84">
        <f>SUM(G24:G25)</f>
        <v>299313650</v>
      </c>
      <c r="I27" s="72">
        <f>SUM(I24:I25)</f>
        <v>282001459</v>
      </c>
      <c r="J27" s="66"/>
      <c r="K27" s="84">
        <f>SUM(K24:K25)</f>
        <v>372035777</v>
      </c>
      <c r="M27" s="72">
        <f>SUM(M24:M25)</f>
        <v>249344281</v>
      </c>
      <c r="O27" s="86"/>
      <c r="P27" s="86"/>
    </row>
    <row r="28" spans="1:18" ht="12.75" customHeight="1" x14ac:dyDescent="0.5">
      <c r="A28" s="80"/>
      <c r="G28" s="83"/>
      <c r="J28" s="66"/>
      <c r="K28" s="83"/>
    </row>
    <row r="29" spans="1:18" ht="21" customHeight="1" x14ac:dyDescent="0.5">
      <c r="A29" s="80" t="s">
        <v>134</v>
      </c>
      <c r="G29" s="90"/>
      <c r="H29" s="91"/>
      <c r="I29" s="91"/>
      <c r="J29" s="91"/>
      <c r="K29" s="90"/>
      <c r="L29" s="91"/>
      <c r="M29" s="91"/>
    </row>
    <row r="30" spans="1:18" ht="21" customHeight="1" x14ac:dyDescent="0.5">
      <c r="A30" s="92" t="s">
        <v>133</v>
      </c>
      <c r="G30" s="93"/>
      <c r="H30" s="86"/>
      <c r="I30" s="63"/>
      <c r="J30" s="86"/>
      <c r="K30" s="93"/>
      <c r="L30" s="86"/>
      <c r="M30" s="63"/>
      <c r="O30" s="91"/>
    </row>
    <row r="31" spans="1:18" ht="21" customHeight="1" x14ac:dyDescent="0.5">
      <c r="A31" s="92"/>
      <c r="B31" s="92" t="s">
        <v>144</v>
      </c>
      <c r="G31" s="93"/>
      <c r="H31" s="86"/>
      <c r="I31" s="63"/>
      <c r="J31" s="86"/>
      <c r="K31" s="93"/>
      <c r="L31" s="86"/>
      <c r="M31" s="63"/>
    </row>
    <row r="32" spans="1:18" ht="21" customHeight="1" x14ac:dyDescent="0.5">
      <c r="A32" s="92"/>
      <c r="B32" s="63" t="s">
        <v>170</v>
      </c>
      <c r="C32" s="92"/>
      <c r="G32" s="84">
        <v>39761101</v>
      </c>
      <c r="H32" s="86"/>
      <c r="I32" s="72">
        <v>-7012886</v>
      </c>
      <c r="J32" s="86"/>
      <c r="K32" s="84">
        <v>0</v>
      </c>
      <c r="L32" s="86"/>
      <c r="M32" s="72">
        <v>0</v>
      </c>
    </row>
    <row r="33" spans="1:13" ht="6" customHeight="1" x14ac:dyDescent="0.5">
      <c r="G33" s="83"/>
      <c r="H33" s="86"/>
      <c r="J33" s="86"/>
      <c r="K33" s="83"/>
      <c r="L33" s="86"/>
    </row>
    <row r="34" spans="1:13" ht="21" customHeight="1" x14ac:dyDescent="0.5">
      <c r="A34" s="63" t="s">
        <v>71</v>
      </c>
      <c r="G34" s="93"/>
      <c r="H34" s="86"/>
      <c r="I34" s="63"/>
      <c r="J34" s="86"/>
      <c r="K34" s="93"/>
      <c r="L34" s="86"/>
      <c r="M34" s="63"/>
    </row>
    <row r="35" spans="1:13" ht="21" customHeight="1" x14ac:dyDescent="0.5">
      <c r="B35" s="63" t="s">
        <v>72</v>
      </c>
      <c r="G35" s="94">
        <f>SUM(G32:G32)</f>
        <v>39761101</v>
      </c>
      <c r="H35" s="86"/>
      <c r="I35" s="95">
        <f>SUM(I32:I32)</f>
        <v>-7012886</v>
      </c>
      <c r="J35" s="86"/>
      <c r="K35" s="94">
        <f>SUM(K32:K32)</f>
        <v>0</v>
      </c>
      <c r="L35" s="86"/>
      <c r="M35" s="95">
        <f>SUM(M32:M32)</f>
        <v>0</v>
      </c>
    </row>
    <row r="36" spans="1:13" ht="6" customHeight="1" x14ac:dyDescent="0.5">
      <c r="G36" s="83"/>
      <c r="H36" s="86"/>
      <c r="J36" s="86"/>
      <c r="K36" s="83"/>
      <c r="L36" s="86"/>
    </row>
    <row r="37" spans="1:13" ht="21" customHeight="1" x14ac:dyDescent="0.5">
      <c r="A37" s="80" t="s">
        <v>171</v>
      </c>
      <c r="B37" s="80"/>
      <c r="C37" s="80"/>
      <c r="D37" s="80"/>
      <c r="G37" s="94">
        <f>G35</f>
        <v>39761101</v>
      </c>
      <c r="H37" s="86"/>
      <c r="I37" s="95">
        <f>I35</f>
        <v>-7012886</v>
      </c>
      <c r="J37" s="86"/>
      <c r="K37" s="94">
        <f>K35</f>
        <v>0</v>
      </c>
      <c r="L37" s="86"/>
      <c r="M37" s="95">
        <f>M35</f>
        <v>0</v>
      </c>
    </row>
    <row r="38" spans="1:13" ht="6" customHeight="1" x14ac:dyDescent="0.5">
      <c r="A38" s="80"/>
      <c r="B38" s="80"/>
      <c r="C38" s="80"/>
      <c r="D38" s="80"/>
      <c r="G38" s="96"/>
      <c r="H38" s="86"/>
      <c r="I38" s="217"/>
      <c r="J38" s="86"/>
      <c r="K38" s="96"/>
      <c r="L38" s="86"/>
      <c r="M38" s="217"/>
    </row>
    <row r="39" spans="1:13" ht="21" customHeight="1" thickBot="1" x14ac:dyDescent="0.55000000000000004">
      <c r="A39" s="80" t="s">
        <v>75</v>
      </c>
      <c r="G39" s="97">
        <f>SUM(G27,G37)</f>
        <v>339074751</v>
      </c>
      <c r="I39" s="218">
        <f>SUM(I27,I37)</f>
        <v>274988573</v>
      </c>
      <c r="J39" s="66"/>
      <c r="K39" s="97">
        <f>SUM(K27,K37)</f>
        <v>372035777</v>
      </c>
      <c r="M39" s="218">
        <f>SUM(M27,M37)</f>
        <v>249344281</v>
      </c>
    </row>
    <row r="40" spans="1:13" ht="21" customHeight="1" thickTop="1" x14ac:dyDescent="0.5">
      <c r="A40" s="80"/>
      <c r="J40" s="66"/>
    </row>
    <row r="41" spans="1:13" ht="21" customHeight="1" x14ac:dyDescent="0.5">
      <c r="A41" s="80"/>
      <c r="J41" s="66"/>
    </row>
    <row r="42" spans="1:13" ht="21" customHeight="1" x14ac:dyDescent="0.5">
      <c r="A42" s="80"/>
      <c r="J42" s="66"/>
    </row>
    <row r="43" spans="1:13" ht="21" customHeight="1" x14ac:dyDescent="0.5">
      <c r="A43" s="80"/>
      <c r="J43" s="66"/>
    </row>
    <row r="44" spans="1:13" ht="12" customHeight="1" x14ac:dyDescent="0.5">
      <c r="A44" s="80"/>
      <c r="J44" s="66"/>
    </row>
    <row r="45" spans="1:13" ht="21.95" customHeight="1" x14ac:dyDescent="0.5">
      <c r="A45" s="69" t="s">
        <v>65</v>
      </c>
      <c r="B45" s="69"/>
      <c r="C45" s="69"/>
      <c r="D45" s="70"/>
      <c r="E45" s="71"/>
      <c r="F45" s="70"/>
      <c r="G45" s="72"/>
      <c r="H45" s="95"/>
      <c r="I45" s="72"/>
      <c r="J45" s="95"/>
      <c r="K45" s="72"/>
      <c r="L45" s="70"/>
      <c r="M45" s="72"/>
    </row>
    <row r="46" spans="1:13" ht="21" customHeight="1" x14ac:dyDescent="0.5">
      <c r="A46" s="61" t="str">
        <f>A1</f>
        <v>บริษัท อาร์ แอนด์ บี ฟู้ด ซัพพลาย จำกัด (มหาชน)</v>
      </c>
      <c r="B46" s="62"/>
      <c r="C46" s="62"/>
    </row>
    <row r="47" spans="1:13" ht="21" customHeight="1" x14ac:dyDescent="0.5">
      <c r="A47" s="67" t="s">
        <v>172</v>
      </c>
      <c r="B47" s="62"/>
      <c r="C47" s="62"/>
    </row>
    <row r="48" spans="1:13" ht="21" customHeight="1" x14ac:dyDescent="0.5">
      <c r="A48" s="68" t="str">
        <f>+A3</f>
        <v>สำหรับงวดหกเดือนสิ้นสุดวันที่ 30 มิถุนายน พ.ศ. 2566</v>
      </c>
      <c r="B48" s="69"/>
      <c r="C48" s="69"/>
      <c r="D48" s="70"/>
      <c r="E48" s="71"/>
      <c r="F48" s="70"/>
      <c r="G48" s="72"/>
      <c r="H48" s="73"/>
      <c r="I48" s="72"/>
      <c r="J48" s="70"/>
      <c r="K48" s="72"/>
      <c r="L48" s="73"/>
      <c r="M48" s="72"/>
    </row>
    <row r="49" spans="1:13" ht="21" customHeight="1" x14ac:dyDescent="0.5">
      <c r="A49" s="80"/>
      <c r="H49" s="86"/>
      <c r="J49" s="86"/>
      <c r="L49" s="63"/>
    </row>
    <row r="50" spans="1:13" ht="20.100000000000001" customHeight="1" x14ac:dyDescent="0.5">
      <c r="A50" s="80"/>
      <c r="G50" s="241" t="s">
        <v>50</v>
      </c>
      <c r="H50" s="241"/>
      <c r="I50" s="241"/>
      <c r="J50" s="75"/>
      <c r="K50" s="241" t="s">
        <v>63</v>
      </c>
      <c r="L50" s="241"/>
      <c r="M50" s="241"/>
    </row>
    <row r="51" spans="1:13" ht="20.100000000000001" customHeight="1" x14ac:dyDescent="0.5">
      <c r="A51" s="80"/>
      <c r="G51" s="76" t="s">
        <v>51</v>
      </c>
      <c r="H51" s="77"/>
      <c r="I51" s="76" t="s">
        <v>51</v>
      </c>
      <c r="J51" s="78"/>
      <c r="K51" s="78" t="s">
        <v>51</v>
      </c>
      <c r="L51" s="78"/>
      <c r="M51" s="78" t="s">
        <v>51</v>
      </c>
    </row>
    <row r="52" spans="1:13" ht="20.100000000000001" customHeight="1" x14ac:dyDescent="0.5">
      <c r="A52" s="80"/>
      <c r="G52" s="29" t="s">
        <v>167</v>
      </c>
      <c r="H52" s="51"/>
      <c r="I52" s="29" t="s">
        <v>167</v>
      </c>
      <c r="J52" s="29"/>
      <c r="K52" s="29" t="s">
        <v>167</v>
      </c>
      <c r="L52" s="29"/>
      <c r="M52" s="29" t="s">
        <v>167</v>
      </c>
    </row>
    <row r="53" spans="1:13" ht="20.100000000000001" customHeight="1" x14ac:dyDescent="0.5">
      <c r="A53" s="80"/>
      <c r="E53" s="79"/>
      <c r="F53" s="80"/>
      <c r="G53" s="29" t="s">
        <v>159</v>
      </c>
      <c r="H53" s="30"/>
      <c r="I53" s="29" t="s">
        <v>147</v>
      </c>
      <c r="J53" s="31"/>
      <c r="K53" s="29" t="s">
        <v>159</v>
      </c>
      <c r="L53" s="30"/>
      <c r="M53" s="29" t="s">
        <v>147</v>
      </c>
    </row>
    <row r="54" spans="1:13" ht="20.100000000000001" customHeight="1" x14ac:dyDescent="0.5">
      <c r="E54" s="79"/>
      <c r="F54" s="80"/>
      <c r="G54" s="81" t="s">
        <v>2</v>
      </c>
      <c r="H54" s="82"/>
      <c r="I54" s="81" t="s">
        <v>2</v>
      </c>
      <c r="J54" s="80"/>
      <c r="K54" s="81" t="s">
        <v>2</v>
      </c>
      <c r="L54" s="82"/>
      <c r="M54" s="81" t="s">
        <v>2</v>
      </c>
    </row>
    <row r="55" spans="1:13" ht="10.35" customHeight="1" x14ac:dyDescent="0.5">
      <c r="E55" s="98"/>
      <c r="F55" s="80"/>
      <c r="G55" s="83"/>
      <c r="H55" s="86"/>
      <c r="J55" s="86"/>
      <c r="K55" s="83"/>
      <c r="L55" s="82"/>
    </row>
    <row r="56" spans="1:13" ht="20.100000000000001" customHeight="1" x14ac:dyDescent="0.5">
      <c r="A56" s="80" t="s">
        <v>135</v>
      </c>
      <c r="G56" s="85"/>
      <c r="H56" s="86"/>
      <c r="I56" s="86"/>
      <c r="J56" s="86"/>
      <c r="K56" s="85"/>
      <c r="L56" s="63"/>
      <c r="M56" s="86"/>
    </row>
    <row r="57" spans="1:13" ht="20.100000000000001" customHeight="1" x14ac:dyDescent="0.5">
      <c r="B57" s="63" t="s">
        <v>137</v>
      </c>
      <c r="G57" s="85">
        <f>G27-G58</f>
        <v>300019033</v>
      </c>
      <c r="H57" s="86"/>
      <c r="I57" s="86">
        <f>I27-I58</f>
        <v>278155649</v>
      </c>
      <c r="J57" s="86"/>
      <c r="K57" s="85">
        <f>K27-K58</f>
        <v>372035777</v>
      </c>
      <c r="L57" s="86"/>
      <c r="M57" s="86">
        <f>M27-M58</f>
        <v>249344281</v>
      </c>
    </row>
    <row r="58" spans="1:13" ht="20.100000000000001" customHeight="1" x14ac:dyDescent="0.5">
      <c r="B58" s="63" t="s">
        <v>173</v>
      </c>
      <c r="G58" s="94">
        <v>-705383</v>
      </c>
      <c r="H58" s="86"/>
      <c r="I58" s="95">
        <v>3845810</v>
      </c>
      <c r="J58" s="86"/>
      <c r="K58" s="94">
        <v>0</v>
      </c>
      <c r="L58" s="86"/>
      <c r="M58" s="95">
        <v>0</v>
      </c>
    </row>
    <row r="59" spans="1:13" ht="8.1" customHeight="1" x14ac:dyDescent="0.5">
      <c r="A59" s="80"/>
      <c r="G59" s="96"/>
      <c r="H59" s="86"/>
      <c r="I59" s="217"/>
      <c r="J59" s="86"/>
      <c r="K59" s="96"/>
      <c r="L59" s="86"/>
      <c r="M59" s="217"/>
    </row>
    <row r="60" spans="1:13" ht="20.100000000000001" customHeight="1" thickBot="1" x14ac:dyDescent="0.55000000000000004">
      <c r="A60" s="80"/>
      <c r="G60" s="100">
        <f>SUM(G57:G58)</f>
        <v>299313650</v>
      </c>
      <c r="H60" s="86"/>
      <c r="I60" s="219">
        <f>SUM(I57:I58)</f>
        <v>282001459</v>
      </c>
      <c r="J60" s="86"/>
      <c r="K60" s="100">
        <f>SUM(K57:K58)</f>
        <v>372035777</v>
      </c>
      <c r="L60" s="86"/>
      <c r="M60" s="219">
        <f>SUM(M57:M58)</f>
        <v>249344281</v>
      </c>
    </row>
    <row r="61" spans="1:13" ht="20.100000000000001" customHeight="1" thickTop="1" x14ac:dyDescent="0.5">
      <c r="A61" s="80"/>
      <c r="G61" s="96"/>
      <c r="H61" s="86"/>
      <c r="I61" s="217"/>
      <c r="J61" s="86"/>
      <c r="K61" s="96"/>
      <c r="L61" s="86"/>
      <c r="M61" s="217"/>
    </row>
    <row r="62" spans="1:13" ht="20.100000000000001" customHeight="1" x14ac:dyDescent="0.5">
      <c r="A62" s="80" t="s">
        <v>136</v>
      </c>
      <c r="G62" s="83"/>
      <c r="H62" s="86"/>
      <c r="J62" s="86"/>
      <c r="K62" s="96"/>
      <c r="L62" s="86"/>
      <c r="M62" s="217"/>
    </row>
    <row r="63" spans="1:13" ht="20.100000000000001" customHeight="1" x14ac:dyDescent="0.5">
      <c r="B63" s="63" t="s">
        <v>137</v>
      </c>
      <c r="G63" s="83">
        <f>G39-G64</f>
        <v>339340174</v>
      </c>
      <c r="H63" s="86"/>
      <c r="I63" s="65">
        <f>I39-I64</f>
        <v>271901497</v>
      </c>
      <c r="J63" s="86"/>
      <c r="K63" s="83">
        <f>K39-K64</f>
        <v>372035777</v>
      </c>
      <c r="L63" s="63"/>
      <c r="M63" s="65">
        <f>M39-M64</f>
        <v>249344281</v>
      </c>
    </row>
    <row r="64" spans="1:13" ht="20.100000000000001" customHeight="1" x14ac:dyDescent="0.5">
      <c r="B64" s="63" t="s">
        <v>173</v>
      </c>
      <c r="G64" s="94">
        <f>G58+439960</f>
        <v>-265423</v>
      </c>
      <c r="H64" s="86"/>
      <c r="I64" s="95">
        <f>I58-758734</f>
        <v>3087076</v>
      </c>
      <c r="J64" s="86"/>
      <c r="K64" s="94">
        <v>0</v>
      </c>
      <c r="L64" s="86"/>
      <c r="M64" s="95">
        <v>0</v>
      </c>
    </row>
    <row r="65" spans="1:13" ht="8.1" customHeight="1" x14ac:dyDescent="0.5">
      <c r="A65" s="80"/>
      <c r="G65" s="96"/>
      <c r="H65" s="86"/>
      <c r="I65" s="217"/>
      <c r="J65" s="86"/>
      <c r="K65" s="96"/>
      <c r="L65" s="86"/>
      <c r="M65" s="217"/>
    </row>
    <row r="66" spans="1:13" ht="20.100000000000001" customHeight="1" thickBot="1" x14ac:dyDescent="0.55000000000000004">
      <c r="G66" s="100">
        <f>SUM(G63:G64)</f>
        <v>339074751</v>
      </c>
      <c r="H66" s="86"/>
      <c r="I66" s="219">
        <f>SUM(I63:I64)</f>
        <v>274988573</v>
      </c>
      <c r="J66" s="86"/>
      <c r="K66" s="100">
        <f>SUM(K63:K64)</f>
        <v>372035777</v>
      </c>
      <c r="L66" s="86"/>
      <c r="M66" s="219">
        <f>SUM(M63:M64)</f>
        <v>249344281</v>
      </c>
    </row>
    <row r="67" spans="1:13" ht="20.100000000000001" customHeight="1" thickTop="1" x14ac:dyDescent="0.5">
      <c r="G67" s="85"/>
      <c r="H67" s="86"/>
      <c r="I67" s="86"/>
      <c r="J67" s="86"/>
      <c r="K67" s="85"/>
      <c r="L67" s="86"/>
      <c r="M67" s="86"/>
    </row>
    <row r="68" spans="1:13" ht="20.100000000000001" customHeight="1" x14ac:dyDescent="0.5">
      <c r="A68" s="80"/>
      <c r="G68" s="96"/>
      <c r="H68" s="86"/>
      <c r="I68" s="217"/>
      <c r="J68" s="86"/>
      <c r="K68" s="96"/>
      <c r="L68" s="86"/>
      <c r="M68" s="217"/>
    </row>
    <row r="69" spans="1:13" ht="20.100000000000001" customHeight="1" x14ac:dyDescent="0.5">
      <c r="A69" s="80" t="s">
        <v>174</v>
      </c>
      <c r="E69" s="63"/>
      <c r="G69" s="105"/>
      <c r="H69" s="102"/>
      <c r="I69" s="101"/>
      <c r="J69" s="102"/>
      <c r="K69" s="105"/>
      <c r="L69" s="102"/>
      <c r="M69" s="101"/>
    </row>
    <row r="70" spans="1:13" ht="20.100000000000001" customHeight="1" x14ac:dyDescent="0.5">
      <c r="A70" s="80"/>
      <c r="B70" s="80" t="s">
        <v>175</v>
      </c>
      <c r="E70" s="63"/>
      <c r="G70" s="105"/>
      <c r="H70" s="102"/>
      <c r="I70" s="101"/>
      <c r="J70" s="102"/>
      <c r="K70" s="105"/>
      <c r="L70" s="102"/>
      <c r="M70" s="101"/>
    </row>
    <row r="71" spans="1:13" ht="20.100000000000001" customHeight="1" thickBot="1" x14ac:dyDescent="0.55000000000000004">
      <c r="B71" s="63" t="s">
        <v>203</v>
      </c>
      <c r="E71" s="63"/>
      <c r="G71" s="222">
        <f>G57/2000000000</f>
        <v>0.1500095165</v>
      </c>
      <c r="H71" s="223"/>
      <c r="I71" s="224">
        <f>I57/2000000000</f>
        <v>0.1390778245</v>
      </c>
      <c r="J71" s="223"/>
      <c r="K71" s="222">
        <f>K57/2000000000</f>
        <v>0.18601788850000001</v>
      </c>
      <c r="L71" s="223"/>
      <c r="M71" s="224">
        <f>M57/2000000000</f>
        <v>0.1246721405</v>
      </c>
    </row>
    <row r="72" spans="1:13" ht="20.100000000000001" customHeight="1" thickTop="1" x14ac:dyDescent="0.5">
      <c r="E72" s="63"/>
      <c r="G72" s="52"/>
      <c r="H72" s="53"/>
      <c r="I72" s="52"/>
      <c r="J72" s="53"/>
      <c r="K72" s="52"/>
      <c r="L72" s="53"/>
      <c r="M72" s="52"/>
    </row>
    <row r="73" spans="1:13" ht="20.100000000000001" customHeight="1" x14ac:dyDescent="0.5">
      <c r="E73" s="63"/>
      <c r="G73" s="101"/>
      <c r="H73" s="102"/>
      <c r="I73" s="101"/>
      <c r="J73" s="102"/>
      <c r="K73" s="101"/>
      <c r="L73" s="102"/>
      <c r="M73" s="101"/>
    </row>
    <row r="74" spans="1:13" ht="20.100000000000001" customHeight="1" x14ac:dyDescent="0.5">
      <c r="E74" s="63"/>
      <c r="G74" s="101"/>
      <c r="H74" s="102"/>
      <c r="I74" s="101"/>
      <c r="J74" s="102"/>
      <c r="K74" s="101"/>
      <c r="L74" s="102"/>
      <c r="M74" s="101"/>
    </row>
    <row r="75" spans="1:13" ht="20.100000000000001" customHeight="1" x14ac:dyDescent="0.5">
      <c r="E75" s="63"/>
      <c r="G75" s="101"/>
      <c r="H75" s="102"/>
      <c r="I75" s="101"/>
      <c r="J75" s="102"/>
      <c r="K75" s="101"/>
      <c r="L75" s="102"/>
      <c r="M75" s="101"/>
    </row>
    <row r="76" spans="1:13" ht="20.100000000000001" customHeight="1" x14ac:dyDescent="0.5">
      <c r="E76" s="63"/>
      <c r="G76" s="101"/>
      <c r="H76" s="102"/>
      <c r="I76" s="101"/>
      <c r="J76" s="102"/>
      <c r="K76" s="101"/>
      <c r="L76" s="102"/>
      <c r="M76" s="101"/>
    </row>
    <row r="77" spans="1:13" ht="20.100000000000001" customHeight="1" x14ac:dyDescent="0.5">
      <c r="E77" s="63"/>
      <c r="G77" s="101"/>
      <c r="H77" s="102"/>
      <c r="I77" s="101"/>
      <c r="J77" s="102"/>
      <c r="K77" s="101"/>
      <c r="L77" s="102"/>
      <c r="M77" s="101"/>
    </row>
    <row r="78" spans="1:13" ht="20.100000000000001" customHeight="1" x14ac:dyDescent="0.5">
      <c r="E78" s="63"/>
      <c r="G78" s="101"/>
      <c r="H78" s="102"/>
      <c r="I78" s="101"/>
      <c r="J78" s="102"/>
      <c r="K78" s="101"/>
      <c r="L78" s="102"/>
      <c r="M78" s="101"/>
    </row>
    <row r="79" spans="1:13" ht="20.100000000000001" customHeight="1" x14ac:dyDescent="0.5">
      <c r="E79" s="63"/>
      <c r="G79" s="101"/>
      <c r="H79" s="102"/>
      <c r="I79" s="101"/>
      <c r="J79" s="102"/>
      <c r="K79" s="101"/>
      <c r="L79" s="102"/>
      <c r="M79" s="101"/>
    </row>
    <row r="80" spans="1:13" ht="20.100000000000001" customHeight="1" x14ac:dyDescent="0.5">
      <c r="E80" s="63"/>
      <c r="G80" s="101"/>
      <c r="H80" s="102"/>
      <c r="I80" s="101"/>
      <c r="J80" s="102"/>
      <c r="K80" s="101"/>
      <c r="L80" s="102"/>
      <c r="M80" s="101"/>
    </row>
    <row r="81" spans="1:13" ht="22.5" customHeight="1" x14ac:dyDescent="0.5">
      <c r="E81" s="63"/>
      <c r="G81" s="101"/>
      <c r="H81" s="102"/>
      <c r="I81" s="101"/>
      <c r="J81" s="102"/>
      <c r="K81" s="101"/>
      <c r="L81" s="102"/>
      <c r="M81" s="101"/>
    </row>
    <row r="82" spans="1:13" ht="19.5" customHeight="1" x14ac:dyDescent="0.5">
      <c r="E82" s="63"/>
      <c r="G82" s="101"/>
      <c r="H82" s="102"/>
      <c r="I82" s="101"/>
      <c r="J82" s="102"/>
      <c r="K82" s="101"/>
      <c r="L82" s="102"/>
      <c r="M82" s="101"/>
    </row>
    <row r="83" spans="1:13" ht="19.5" customHeight="1" x14ac:dyDescent="0.5">
      <c r="E83" s="63"/>
      <c r="G83" s="101"/>
      <c r="H83" s="102"/>
      <c r="I83" s="101"/>
      <c r="J83" s="102"/>
      <c r="K83" s="101"/>
      <c r="L83" s="102"/>
      <c r="M83" s="101"/>
    </row>
    <row r="84" spans="1:13" ht="19.5" customHeight="1" x14ac:dyDescent="0.5">
      <c r="E84" s="63"/>
      <c r="G84" s="101"/>
      <c r="H84" s="102"/>
      <c r="I84" s="101"/>
      <c r="J84" s="102"/>
      <c r="K84" s="101"/>
      <c r="L84" s="102"/>
      <c r="M84" s="101"/>
    </row>
    <row r="85" spans="1:13" ht="17.45" customHeight="1" x14ac:dyDescent="0.5">
      <c r="E85" s="63"/>
      <c r="G85" s="101"/>
      <c r="H85" s="102"/>
      <c r="I85" s="101"/>
      <c r="J85" s="102"/>
      <c r="K85" s="101"/>
      <c r="L85" s="102"/>
      <c r="M85" s="101"/>
    </row>
    <row r="86" spans="1:13" ht="19.7" customHeight="1" x14ac:dyDescent="0.5">
      <c r="E86" s="63"/>
      <c r="G86" s="101"/>
      <c r="H86" s="102"/>
      <c r="I86" s="101"/>
      <c r="J86" s="102"/>
      <c r="K86" s="101"/>
      <c r="L86" s="102"/>
      <c r="M86" s="101"/>
    </row>
    <row r="87" spans="1:13" ht="14.1" customHeight="1" x14ac:dyDescent="0.5">
      <c r="E87" s="63"/>
      <c r="G87" s="101"/>
      <c r="H87" s="102"/>
      <c r="I87" s="101"/>
      <c r="J87" s="102"/>
      <c r="K87" s="101"/>
      <c r="L87" s="102"/>
      <c r="M87" s="101"/>
    </row>
    <row r="88" spans="1:13" ht="21.95" customHeight="1" x14ac:dyDescent="0.5">
      <c r="A88" s="106" t="str">
        <f>+A45</f>
        <v>หมายเหตุประกอบข้อมูลทางการเงินเป็นส่วนหนึ่งของข้อมูลทางการเงินระหว่างกาลนี้</v>
      </c>
      <c r="B88" s="70"/>
      <c r="C88" s="70"/>
      <c r="D88" s="70"/>
      <c r="E88" s="71"/>
      <c r="F88" s="70"/>
      <c r="G88" s="72"/>
      <c r="H88" s="73"/>
      <c r="I88" s="72"/>
      <c r="J88" s="70"/>
      <c r="K88" s="72"/>
      <c r="L88" s="73"/>
      <c r="M88" s="72"/>
    </row>
  </sheetData>
  <mergeCells count="4">
    <mergeCell ref="G5:I5"/>
    <mergeCell ref="K5:M5"/>
    <mergeCell ref="G50:I50"/>
    <mergeCell ref="K50:M50"/>
  </mergeCells>
  <pageMargins left="0.8" right="0.5" top="0.5" bottom="0.6" header="0.49" footer="0.4"/>
  <pageSetup paperSize="9" scale="95" firstPageNumber="7" orientation="portrait" useFirstPageNumber="1" horizontalDpi="1200" verticalDpi="1200" r:id="rId1"/>
  <headerFooter>
    <oddFooter>&amp;C&amp;"Times New Roman,Regular"&amp;11           &amp;R&amp;"Browallia New,Regular"&amp;13&amp;P</oddFooter>
  </headerFooter>
  <rowBreaks count="1" manualBreakCount="1">
    <brk id="4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30"/>
  <sheetViews>
    <sheetView topLeftCell="A2" zoomScaleNormal="100" zoomScaleSheetLayoutView="100" workbookViewId="0">
      <selection activeCell="N14" sqref="N14"/>
    </sheetView>
  </sheetViews>
  <sheetFormatPr defaultColWidth="10.42578125" defaultRowHeight="21.6" customHeight="1" x14ac:dyDescent="0.5"/>
  <cols>
    <col min="1" max="3" width="1.42578125" style="62" customWidth="1"/>
    <col min="4" max="4" width="32.140625" style="62" customWidth="1"/>
    <col min="5" max="5" width="6.85546875" style="125" customWidth="1"/>
    <col min="6" max="6" width="0.85546875" style="62" customWidth="1"/>
    <col min="7" max="7" width="10.42578125" style="107" customWidth="1"/>
    <col min="8" max="8" width="0.5703125" style="62" customWidth="1"/>
    <col min="9" max="9" width="9.5703125" style="62" customWidth="1"/>
    <col min="10" max="10" width="0.5703125" style="62" customWidth="1"/>
    <col min="11" max="11" width="14.42578125" style="108" customWidth="1"/>
    <col min="12" max="12" width="0.5703125" style="108" customWidth="1"/>
    <col min="13" max="13" width="10.42578125" style="108" customWidth="1"/>
    <col min="14" max="14" width="0.5703125" style="108" customWidth="1"/>
    <col min="15" max="15" width="11" style="108" customWidth="1"/>
    <col min="16" max="16" width="0.5703125" style="108" customWidth="1"/>
    <col min="17" max="17" width="15.5703125" style="108" customWidth="1"/>
    <col min="18" max="18" width="0.5703125" style="108" customWidth="1"/>
    <col min="19" max="19" width="12.42578125" style="108" customWidth="1"/>
    <col min="20" max="20" width="0.5703125" style="108" customWidth="1"/>
    <col min="21" max="21" width="11.28515625" style="62" customWidth="1"/>
    <col min="22" max="22" width="0.5703125" style="62" customWidth="1"/>
    <col min="23" max="23" width="12.140625" style="109" customWidth="1"/>
    <col min="24" max="24" width="24.140625" style="62" customWidth="1"/>
    <col min="25" max="16384" width="10.42578125" style="62"/>
  </cols>
  <sheetData>
    <row r="1" spans="1:23" ht="20.100000000000001" customHeight="1" x14ac:dyDescent="0.5">
      <c r="A1" s="67" t="s">
        <v>95</v>
      </c>
      <c r="B1" s="61"/>
      <c r="C1" s="61"/>
      <c r="D1" s="61"/>
      <c r="E1" s="227"/>
      <c r="F1" s="61"/>
    </row>
    <row r="2" spans="1:23" ht="20.100000000000001" customHeight="1" x14ac:dyDescent="0.5">
      <c r="A2" s="67" t="s">
        <v>107</v>
      </c>
      <c r="B2" s="67"/>
      <c r="C2" s="67"/>
      <c r="D2" s="67"/>
      <c r="E2" s="149"/>
      <c r="F2" s="67"/>
    </row>
    <row r="3" spans="1:23" ht="20.100000000000001" customHeight="1" x14ac:dyDescent="0.5">
      <c r="A3" s="68" t="s">
        <v>198</v>
      </c>
      <c r="B3" s="68"/>
      <c r="C3" s="68"/>
      <c r="D3" s="68"/>
      <c r="E3" s="228"/>
      <c r="F3" s="68"/>
      <c r="G3" s="110"/>
      <c r="H3" s="69"/>
      <c r="I3" s="69"/>
      <c r="J3" s="69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69"/>
      <c r="V3" s="69"/>
      <c r="W3" s="112"/>
    </row>
    <row r="4" spans="1:23" ht="20.100000000000001" customHeight="1" x14ac:dyDescent="0.5">
      <c r="A4" s="113"/>
      <c r="B4" s="113"/>
      <c r="C4" s="113"/>
      <c r="D4" s="113"/>
      <c r="E4" s="184"/>
      <c r="F4" s="113"/>
      <c r="G4" s="114"/>
      <c r="H4" s="113"/>
      <c r="I4" s="113"/>
      <c r="J4" s="113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3"/>
      <c r="V4" s="113"/>
      <c r="W4" s="116"/>
    </row>
    <row r="5" spans="1:23" ht="20.100000000000001" customHeight="1" x14ac:dyDescent="0.5">
      <c r="A5" s="113"/>
      <c r="B5" s="113"/>
      <c r="C5" s="113"/>
      <c r="D5" s="113"/>
      <c r="E5" s="184"/>
      <c r="F5" s="113"/>
      <c r="G5" s="242" t="s">
        <v>92</v>
      </c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242"/>
      <c r="W5" s="242"/>
    </row>
    <row r="6" spans="1:23" ht="20.100000000000001" customHeight="1" x14ac:dyDescent="0.5">
      <c r="A6" s="113"/>
      <c r="B6" s="113"/>
      <c r="C6" s="113"/>
      <c r="D6" s="113"/>
      <c r="E6" s="184"/>
      <c r="F6" s="113"/>
      <c r="G6" s="117"/>
      <c r="H6" s="117"/>
      <c r="I6" s="117"/>
      <c r="J6" s="117"/>
      <c r="K6" s="117"/>
      <c r="L6" s="118"/>
      <c r="M6" s="243" t="s">
        <v>137</v>
      </c>
      <c r="N6" s="243"/>
      <c r="O6" s="243"/>
      <c r="P6" s="243"/>
      <c r="Q6" s="243"/>
      <c r="R6" s="243"/>
      <c r="S6" s="243"/>
      <c r="T6" s="117"/>
      <c r="U6" s="117"/>
      <c r="V6" s="117"/>
      <c r="W6" s="117"/>
    </row>
    <row r="7" spans="1:23" ht="20.100000000000001" customHeight="1" x14ac:dyDescent="0.5">
      <c r="A7" s="113"/>
      <c r="B7" s="113"/>
      <c r="C7" s="113"/>
      <c r="D7" s="113"/>
      <c r="E7" s="184"/>
      <c r="F7" s="113"/>
      <c r="G7" s="244" t="s">
        <v>139</v>
      </c>
      <c r="H7" s="244"/>
      <c r="I7" s="244"/>
      <c r="J7" s="244"/>
      <c r="K7" s="244"/>
      <c r="L7" s="119"/>
      <c r="M7" s="244" t="s">
        <v>79</v>
      </c>
      <c r="N7" s="244"/>
      <c r="O7" s="244"/>
      <c r="P7" s="119"/>
      <c r="Q7" s="226" t="s">
        <v>70</v>
      </c>
      <c r="R7" s="119"/>
      <c r="S7" s="120"/>
      <c r="T7" s="119"/>
      <c r="U7" s="121"/>
      <c r="V7" s="121"/>
      <c r="W7" s="121"/>
    </row>
    <row r="8" spans="1:23" ht="20.100000000000001" customHeight="1" x14ac:dyDescent="0.5">
      <c r="A8" s="113"/>
      <c r="B8" s="113"/>
      <c r="C8" s="113"/>
      <c r="D8" s="113"/>
      <c r="E8" s="184"/>
      <c r="F8" s="113"/>
      <c r="G8" s="119"/>
      <c r="H8" s="119"/>
      <c r="I8" s="119"/>
      <c r="J8" s="119"/>
      <c r="K8" s="120" t="s">
        <v>138</v>
      </c>
      <c r="L8" s="119"/>
      <c r="M8" s="28" t="s">
        <v>101</v>
      </c>
      <c r="N8" s="119"/>
      <c r="O8" s="119"/>
      <c r="P8" s="119"/>
      <c r="Q8" s="120"/>
      <c r="R8" s="119"/>
      <c r="S8" s="120" t="s">
        <v>57</v>
      </c>
      <c r="T8" s="119"/>
      <c r="U8" s="122"/>
      <c r="V8" s="121"/>
      <c r="W8" s="121"/>
    </row>
    <row r="9" spans="1:23" s="125" customFormat="1" ht="20.100000000000001" customHeight="1" x14ac:dyDescent="0.5">
      <c r="A9" s="123"/>
      <c r="B9" s="123"/>
      <c r="C9" s="123"/>
      <c r="D9" s="123"/>
      <c r="E9" s="127"/>
      <c r="F9" s="123"/>
      <c r="G9" s="120" t="s">
        <v>73</v>
      </c>
      <c r="H9" s="124"/>
      <c r="I9" s="124" t="s">
        <v>85</v>
      </c>
      <c r="J9" s="124"/>
      <c r="K9" s="120" t="s">
        <v>88</v>
      </c>
      <c r="L9" s="120"/>
      <c r="M9" s="28" t="s">
        <v>102</v>
      </c>
      <c r="N9" s="120"/>
      <c r="O9" s="120"/>
      <c r="P9" s="120"/>
      <c r="Q9" s="120"/>
      <c r="R9" s="120"/>
      <c r="S9" s="120" t="s">
        <v>58</v>
      </c>
      <c r="T9" s="120"/>
      <c r="U9" s="120" t="s">
        <v>59</v>
      </c>
      <c r="V9" s="124"/>
      <c r="W9" s="120" t="s">
        <v>61</v>
      </c>
    </row>
    <row r="10" spans="1:23" s="125" customFormat="1" ht="20.100000000000001" customHeight="1" x14ac:dyDescent="0.5">
      <c r="A10" s="123"/>
      <c r="B10" s="123"/>
      <c r="C10" s="123"/>
      <c r="D10" s="123"/>
      <c r="E10" s="127"/>
      <c r="F10" s="123"/>
      <c r="G10" s="120" t="s">
        <v>74</v>
      </c>
      <c r="H10" s="124"/>
      <c r="I10" s="124" t="s">
        <v>86</v>
      </c>
      <c r="J10" s="124"/>
      <c r="K10" s="120" t="s">
        <v>82</v>
      </c>
      <c r="L10" s="120"/>
      <c r="M10" s="28" t="s">
        <v>103</v>
      </c>
      <c r="N10" s="120"/>
      <c r="O10" s="120" t="s">
        <v>25</v>
      </c>
      <c r="P10" s="120"/>
      <c r="Q10" s="120" t="s">
        <v>176</v>
      </c>
      <c r="R10" s="120"/>
      <c r="S10" s="120" t="s">
        <v>140</v>
      </c>
      <c r="T10" s="120"/>
      <c r="U10" s="120" t="s">
        <v>60</v>
      </c>
      <c r="V10" s="124"/>
      <c r="W10" s="120" t="s">
        <v>62</v>
      </c>
    </row>
    <row r="11" spans="1:23" s="125" customFormat="1" ht="19.5" customHeight="1" x14ac:dyDescent="0.5">
      <c r="A11" s="126"/>
      <c r="B11" s="127"/>
      <c r="C11" s="127"/>
      <c r="D11" s="127"/>
      <c r="E11" s="128" t="s">
        <v>1</v>
      </c>
      <c r="F11" s="127"/>
      <c r="G11" s="129" t="s">
        <v>32</v>
      </c>
      <c r="H11" s="124"/>
      <c r="I11" s="211" t="s">
        <v>32</v>
      </c>
      <c r="J11" s="124"/>
      <c r="K11" s="129" t="s">
        <v>32</v>
      </c>
      <c r="L11" s="120"/>
      <c r="M11" s="129" t="s">
        <v>32</v>
      </c>
      <c r="N11" s="120"/>
      <c r="O11" s="129" t="s">
        <v>32</v>
      </c>
      <c r="P11" s="120"/>
      <c r="Q11" s="129" t="s">
        <v>32</v>
      </c>
      <c r="R11" s="120"/>
      <c r="S11" s="129" t="s">
        <v>32</v>
      </c>
      <c r="T11" s="120"/>
      <c r="U11" s="129" t="s">
        <v>32</v>
      </c>
      <c r="V11" s="124"/>
      <c r="W11" s="129" t="s">
        <v>32</v>
      </c>
    </row>
    <row r="12" spans="1:23" s="125" customFormat="1" ht="9" customHeight="1" x14ac:dyDescent="0.5">
      <c r="A12" s="126"/>
      <c r="B12" s="127"/>
      <c r="C12" s="127"/>
      <c r="D12" s="127"/>
      <c r="E12" s="127"/>
      <c r="F12" s="127"/>
      <c r="G12" s="212"/>
      <c r="H12" s="213"/>
      <c r="I12" s="213"/>
      <c r="J12" s="213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3"/>
      <c r="V12" s="213"/>
      <c r="W12" s="212"/>
    </row>
    <row r="13" spans="1:23" ht="20.100000000000001" customHeight="1" x14ac:dyDescent="0.5">
      <c r="A13" s="130" t="s">
        <v>148</v>
      </c>
      <c r="B13" s="130"/>
      <c r="C13" s="130"/>
      <c r="D13" s="130"/>
      <c r="E13" s="115"/>
      <c r="F13" s="130"/>
      <c r="G13" s="114">
        <v>2000000000</v>
      </c>
      <c r="H13" s="114"/>
      <c r="I13" s="114">
        <v>1248938736</v>
      </c>
      <c r="J13" s="114"/>
      <c r="K13" s="114">
        <v>94712575</v>
      </c>
      <c r="L13" s="114"/>
      <c r="M13" s="114">
        <v>146750000</v>
      </c>
      <c r="N13" s="114"/>
      <c r="O13" s="114">
        <v>723517605</v>
      </c>
      <c r="P13" s="114"/>
      <c r="Q13" s="114">
        <v>10309662</v>
      </c>
      <c r="R13" s="114"/>
      <c r="S13" s="114">
        <f>SUM(G13:Q13)</f>
        <v>4224228578</v>
      </c>
      <c r="T13" s="114"/>
      <c r="U13" s="114">
        <v>12325363</v>
      </c>
      <c r="V13" s="131"/>
      <c r="W13" s="114">
        <f>SUM(S13:U13)</f>
        <v>4236553941</v>
      </c>
    </row>
    <row r="14" spans="1:23" ht="20.100000000000001" customHeight="1" x14ac:dyDescent="0.5">
      <c r="A14" s="113" t="s">
        <v>146</v>
      </c>
      <c r="B14" s="130"/>
      <c r="C14" s="130"/>
      <c r="D14" s="130"/>
      <c r="E14" s="115"/>
      <c r="F14" s="130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31"/>
      <c r="W14" s="114"/>
    </row>
    <row r="15" spans="1:23" ht="20.100000000000001" customHeight="1" x14ac:dyDescent="0.5">
      <c r="A15" s="113"/>
      <c r="B15" s="113" t="s">
        <v>145</v>
      </c>
      <c r="C15" s="130"/>
      <c r="D15" s="130"/>
      <c r="E15" s="236">
        <v>10.199999999999999</v>
      </c>
      <c r="F15" s="130"/>
      <c r="G15" s="114">
        <v>0</v>
      </c>
      <c r="H15" s="114"/>
      <c r="I15" s="114">
        <v>0</v>
      </c>
      <c r="J15" s="114"/>
      <c r="K15" s="114">
        <v>0</v>
      </c>
      <c r="L15" s="114"/>
      <c r="M15" s="114">
        <v>0</v>
      </c>
      <c r="N15" s="114"/>
      <c r="O15" s="114">
        <v>0</v>
      </c>
      <c r="P15" s="114"/>
      <c r="Q15" s="114">
        <v>0</v>
      </c>
      <c r="R15" s="114"/>
      <c r="S15" s="114">
        <f>SUM(G15:Q15)</f>
        <v>0</v>
      </c>
      <c r="T15" s="114"/>
      <c r="U15" s="114">
        <v>4900000</v>
      </c>
      <c r="V15" s="131"/>
      <c r="W15" s="114">
        <f>SUM(S15:U15)</f>
        <v>4900000</v>
      </c>
    </row>
    <row r="16" spans="1:23" ht="20.100000000000001" customHeight="1" x14ac:dyDescent="0.5">
      <c r="A16" s="54" t="s">
        <v>152</v>
      </c>
      <c r="B16" s="113"/>
      <c r="C16" s="130"/>
      <c r="D16" s="130"/>
      <c r="E16" s="55">
        <v>17</v>
      </c>
      <c r="F16" s="130"/>
      <c r="G16" s="114">
        <v>0</v>
      </c>
      <c r="H16" s="114"/>
      <c r="I16" s="114">
        <v>0</v>
      </c>
      <c r="J16" s="114"/>
      <c r="K16" s="114">
        <v>0</v>
      </c>
      <c r="L16" s="114"/>
      <c r="M16" s="114">
        <v>0</v>
      </c>
      <c r="N16" s="114"/>
      <c r="O16" s="114">
        <v>-300000000</v>
      </c>
      <c r="P16" s="114"/>
      <c r="Q16" s="114">
        <v>0</v>
      </c>
      <c r="R16" s="114"/>
      <c r="S16" s="114">
        <f>SUM(G16:Q16)</f>
        <v>-300000000</v>
      </c>
      <c r="T16" s="114"/>
      <c r="U16" s="114">
        <v>-1225614</v>
      </c>
      <c r="V16" s="131"/>
      <c r="W16" s="114">
        <f>SUM(S16:U16)</f>
        <v>-301225614</v>
      </c>
    </row>
    <row r="17" spans="1:24" ht="20.100000000000001" customHeight="1" x14ac:dyDescent="0.5">
      <c r="A17" s="113" t="s">
        <v>75</v>
      </c>
      <c r="B17" s="132"/>
      <c r="C17" s="132"/>
      <c r="D17" s="132"/>
      <c r="E17" s="133"/>
      <c r="F17" s="132"/>
      <c r="G17" s="214">
        <v>0</v>
      </c>
      <c r="H17" s="114"/>
      <c r="I17" s="214">
        <v>0</v>
      </c>
      <c r="J17" s="131"/>
      <c r="K17" s="214">
        <v>0</v>
      </c>
      <c r="L17" s="131"/>
      <c r="M17" s="214">
        <v>0</v>
      </c>
      <c r="N17" s="131"/>
      <c r="O17" s="214">
        <v>278155649</v>
      </c>
      <c r="P17" s="131"/>
      <c r="Q17" s="214">
        <v>-6254152</v>
      </c>
      <c r="R17" s="131"/>
      <c r="S17" s="214">
        <f>SUM(G17:Q17)</f>
        <v>271901497</v>
      </c>
      <c r="T17" s="131"/>
      <c r="U17" s="214">
        <v>3087076</v>
      </c>
      <c r="V17" s="131"/>
      <c r="W17" s="214">
        <f>SUM(S17:U17)</f>
        <v>274988573</v>
      </c>
    </row>
    <row r="18" spans="1:24" ht="6" customHeight="1" x14ac:dyDescent="0.5">
      <c r="A18" s="113"/>
      <c r="B18" s="132"/>
      <c r="C18" s="132"/>
      <c r="D18" s="132"/>
      <c r="E18" s="133"/>
      <c r="F18" s="132"/>
      <c r="G18" s="134"/>
      <c r="H18" s="135"/>
      <c r="I18" s="134"/>
      <c r="J18" s="135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4"/>
      <c r="V18" s="135"/>
      <c r="W18" s="134"/>
    </row>
    <row r="19" spans="1:24" ht="20.100000000000001" customHeight="1" thickBot="1" x14ac:dyDescent="0.55000000000000004">
      <c r="A19" s="130" t="s">
        <v>177</v>
      </c>
      <c r="B19" s="123"/>
      <c r="C19" s="123"/>
      <c r="D19" s="123"/>
      <c r="E19" s="127"/>
      <c r="F19" s="123"/>
      <c r="G19" s="215">
        <f>SUM(G13:G17)</f>
        <v>2000000000</v>
      </c>
      <c r="H19" s="135"/>
      <c r="I19" s="215">
        <f>SUM(I13:I17)</f>
        <v>1248938736</v>
      </c>
      <c r="J19" s="135"/>
      <c r="K19" s="215">
        <f>SUM(K13:K17)</f>
        <v>94712575</v>
      </c>
      <c r="L19" s="134"/>
      <c r="M19" s="215">
        <f>SUM(M13:M17)</f>
        <v>146750000</v>
      </c>
      <c r="N19" s="134"/>
      <c r="O19" s="215">
        <f>SUM(O13:O17)</f>
        <v>701673254</v>
      </c>
      <c r="P19" s="134"/>
      <c r="Q19" s="215">
        <f>SUM(Q13:Q17)</f>
        <v>4055510</v>
      </c>
      <c r="R19" s="134"/>
      <c r="S19" s="215">
        <f>SUM(S13:S17)</f>
        <v>4196130075</v>
      </c>
      <c r="T19" s="134"/>
      <c r="U19" s="215">
        <f>SUM(U13:U17)</f>
        <v>19086825</v>
      </c>
      <c r="V19" s="135"/>
      <c r="W19" s="215">
        <f>SUM(W13:W17)</f>
        <v>4215216900</v>
      </c>
    </row>
    <row r="20" spans="1:24" ht="20.100000000000001" customHeight="1" thickTop="1" x14ac:dyDescent="0.5">
      <c r="A20" s="54"/>
      <c r="B20" s="113"/>
      <c r="C20" s="130"/>
      <c r="D20" s="130"/>
      <c r="E20" s="55"/>
      <c r="F20" s="130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14"/>
      <c r="U20" s="114"/>
      <c r="V20" s="131"/>
      <c r="W20" s="114"/>
    </row>
    <row r="21" spans="1:24" ht="20.100000000000001" customHeight="1" x14ac:dyDescent="0.5">
      <c r="A21" s="130" t="s">
        <v>160</v>
      </c>
      <c r="B21" s="130"/>
      <c r="C21" s="130"/>
      <c r="D21" s="130"/>
      <c r="E21" s="115"/>
      <c r="F21" s="130"/>
      <c r="G21" s="136">
        <v>2000000000</v>
      </c>
      <c r="H21" s="114"/>
      <c r="I21" s="136">
        <v>1248938736</v>
      </c>
      <c r="J21" s="114"/>
      <c r="K21" s="136">
        <v>94712575</v>
      </c>
      <c r="L21" s="114"/>
      <c r="M21" s="136">
        <v>164250000</v>
      </c>
      <c r="N21" s="114"/>
      <c r="O21" s="136">
        <v>893334562</v>
      </c>
      <c r="P21" s="114"/>
      <c r="Q21" s="136">
        <v>-27917903</v>
      </c>
      <c r="R21" s="114"/>
      <c r="S21" s="136">
        <f>SUM(G21:Q21)</f>
        <v>4373317970</v>
      </c>
      <c r="T21" s="114"/>
      <c r="U21" s="136">
        <v>23197792</v>
      </c>
      <c r="V21" s="131"/>
      <c r="W21" s="136">
        <f>SUM(S21:U21)</f>
        <v>4396515762</v>
      </c>
    </row>
    <row r="22" spans="1:24" ht="20.100000000000001" customHeight="1" x14ac:dyDescent="0.5">
      <c r="A22" s="54" t="s">
        <v>152</v>
      </c>
      <c r="B22" s="113"/>
      <c r="C22" s="130"/>
      <c r="D22" s="130"/>
      <c r="E22" s="55">
        <v>17</v>
      </c>
      <c r="F22" s="130"/>
      <c r="G22" s="136">
        <v>0</v>
      </c>
      <c r="H22" s="114"/>
      <c r="I22" s="136">
        <v>0</v>
      </c>
      <c r="J22" s="114"/>
      <c r="K22" s="136">
        <v>0</v>
      </c>
      <c r="L22" s="114"/>
      <c r="M22" s="136">
        <v>0</v>
      </c>
      <c r="N22" s="114"/>
      <c r="O22" s="136">
        <v>-200000000</v>
      </c>
      <c r="P22" s="114"/>
      <c r="Q22" s="136">
        <v>0</v>
      </c>
      <c r="R22" s="114"/>
      <c r="S22" s="136">
        <f>SUM(G22:Q22)</f>
        <v>-200000000</v>
      </c>
      <c r="T22" s="114"/>
      <c r="U22" s="136">
        <v>-6151761</v>
      </c>
      <c r="V22" s="131"/>
      <c r="W22" s="136">
        <f>SUM(S22:U22)</f>
        <v>-206151761</v>
      </c>
    </row>
    <row r="23" spans="1:24" ht="20.100000000000001" customHeight="1" x14ac:dyDescent="0.5">
      <c r="A23" s="113" t="s">
        <v>75</v>
      </c>
      <c r="B23" s="132"/>
      <c r="C23" s="132"/>
      <c r="D23" s="132"/>
      <c r="E23" s="133"/>
      <c r="F23" s="132"/>
      <c r="G23" s="137">
        <v>0</v>
      </c>
      <c r="H23" s="114"/>
      <c r="I23" s="137">
        <v>0</v>
      </c>
      <c r="J23" s="131"/>
      <c r="K23" s="137">
        <v>0</v>
      </c>
      <c r="L23" s="131"/>
      <c r="M23" s="137">
        <v>0</v>
      </c>
      <c r="N23" s="131"/>
      <c r="O23" s="137">
        <f>'T7-8 (6M)'!G57</f>
        <v>300019033</v>
      </c>
      <c r="P23" s="131"/>
      <c r="Q23" s="137">
        <f>'T7-8 (6M)'!G63-'T7-8 (6M)'!G57</f>
        <v>39321141</v>
      </c>
      <c r="R23" s="131"/>
      <c r="S23" s="137">
        <f>SUM(G23:Q23)</f>
        <v>339340174</v>
      </c>
      <c r="T23" s="131"/>
      <c r="U23" s="137">
        <f>'T7-8 (6M)'!G64</f>
        <v>-265423</v>
      </c>
      <c r="V23" s="131"/>
      <c r="W23" s="137">
        <f>SUM(S23:U23)</f>
        <v>339074751</v>
      </c>
    </row>
    <row r="24" spans="1:24" ht="6" customHeight="1" x14ac:dyDescent="0.5">
      <c r="A24" s="113"/>
      <c r="B24" s="132"/>
      <c r="C24" s="132"/>
      <c r="D24" s="132"/>
      <c r="E24" s="133"/>
      <c r="F24" s="132"/>
      <c r="G24" s="138"/>
      <c r="H24" s="135"/>
      <c r="I24" s="138"/>
      <c r="J24" s="135"/>
      <c r="K24" s="139"/>
      <c r="L24" s="131"/>
      <c r="M24" s="139"/>
      <c r="N24" s="131"/>
      <c r="O24" s="139"/>
      <c r="P24" s="131"/>
      <c r="Q24" s="139"/>
      <c r="R24" s="131"/>
      <c r="S24" s="139"/>
      <c r="T24" s="131"/>
      <c r="U24" s="138"/>
      <c r="V24" s="135"/>
      <c r="W24" s="138"/>
    </row>
    <row r="25" spans="1:24" ht="20.100000000000001" customHeight="1" thickBot="1" x14ac:dyDescent="0.55000000000000004">
      <c r="A25" s="130" t="s">
        <v>199</v>
      </c>
      <c r="B25" s="123"/>
      <c r="C25" s="123"/>
      <c r="D25" s="123"/>
      <c r="E25" s="127"/>
      <c r="F25" s="123"/>
      <c r="G25" s="140">
        <f>SUM(G21:G23)</f>
        <v>2000000000</v>
      </c>
      <c r="H25" s="135"/>
      <c r="I25" s="140">
        <f>SUM(I21:I23)</f>
        <v>1248938736</v>
      </c>
      <c r="J25" s="135"/>
      <c r="K25" s="140">
        <f>SUM(K21:K23)</f>
        <v>94712575</v>
      </c>
      <c r="L25" s="134"/>
      <c r="M25" s="140">
        <f>SUM(M21:M23)</f>
        <v>164250000</v>
      </c>
      <c r="N25" s="134"/>
      <c r="O25" s="140">
        <f>SUM(O21:O23)</f>
        <v>993353595</v>
      </c>
      <c r="P25" s="134"/>
      <c r="Q25" s="140">
        <f>SUM(Q21:Q23)</f>
        <v>11403238</v>
      </c>
      <c r="R25" s="134"/>
      <c r="S25" s="140">
        <f>SUM(S21:S23)</f>
        <v>4512658144</v>
      </c>
      <c r="T25" s="134"/>
      <c r="U25" s="140">
        <f>SUM(U21:U23)</f>
        <v>16780608</v>
      </c>
      <c r="V25" s="135"/>
      <c r="W25" s="140">
        <f>SUM(W21:W23)</f>
        <v>4529438752</v>
      </c>
      <c r="X25" s="107"/>
    </row>
    <row r="26" spans="1:24" ht="20.100000000000001" customHeight="1" thickTop="1" x14ac:dyDescent="0.5">
      <c r="A26" s="67"/>
      <c r="B26" s="141"/>
      <c r="C26" s="141"/>
      <c r="D26" s="141"/>
      <c r="E26" s="142"/>
      <c r="F26" s="141"/>
      <c r="G26" s="143"/>
      <c r="H26" s="144"/>
      <c r="I26" s="143"/>
      <c r="J26" s="144"/>
      <c r="K26" s="143"/>
      <c r="L26" s="143"/>
      <c r="M26" s="143"/>
      <c r="N26" s="143"/>
      <c r="O26" s="143"/>
      <c r="P26" s="143"/>
      <c r="Q26" s="143"/>
      <c r="R26" s="143"/>
      <c r="S26" s="143"/>
      <c r="T26" s="143"/>
      <c r="U26" s="143"/>
      <c r="V26" s="144"/>
      <c r="W26" s="143"/>
    </row>
    <row r="27" spans="1:24" ht="20.100000000000001" customHeight="1" x14ac:dyDescent="0.5">
      <c r="A27" s="67"/>
      <c r="B27" s="141"/>
      <c r="C27" s="141"/>
      <c r="D27" s="141"/>
      <c r="E27" s="142"/>
      <c r="F27" s="141"/>
      <c r="G27" s="143"/>
      <c r="H27" s="144"/>
      <c r="I27" s="143"/>
      <c r="J27" s="144"/>
      <c r="K27" s="143"/>
      <c r="L27" s="143"/>
      <c r="M27" s="143"/>
      <c r="N27" s="143"/>
      <c r="O27" s="143"/>
      <c r="P27" s="143"/>
      <c r="Q27" s="143"/>
      <c r="R27" s="143"/>
      <c r="S27" s="143"/>
      <c r="T27" s="143"/>
      <c r="U27" s="143"/>
      <c r="V27" s="144"/>
      <c r="W27" s="143"/>
    </row>
    <row r="28" spans="1:24" ht="20.100000000000001" customHeight="1" x14ac:dyDescent="0.5">
      <c r="A28" s="67"/>
      <c r="B28" s="141"/>
      <c r="C28" s="141"/>
      <c r="D28" s="141"/>
      <c r="E28" s="142"/>
      <c r="F28" s="141"/>
      <c r="G28" s="143"/>
      <c r="H28" s="144"/>
      <c r="I28" s="143"/>
      <c r="J28" s="144"/>
      <c r="K28" s="143"/>
      <c r="L28" s="143"/>
      <c r="M28" s="143"/>
      <c r="N28" s="143"/>
      <c r="O28" s="143"/>
      <c r="P28" s="143"/>
      <c r="Q28" s="143"/>
      <c r="R28" s="143"/>
      <c r="S28" s="143"/>
      <c r="T28" s="143"/>
      <c r="U28" s="143"/>
      <c r="V28" s="144"/>
      <c r="W28" s="143"/>
    </row>
    <row r="29" spans="1:24" ht="12.95" customHeight="1" x14ac:dyDescent="0.5">
      <c r="A29" s="67"/>
      <c r="B29" s="141"/>
      <c r="C29" s="141"/>
      <c r="D29" s="141"/>
      <c r="E29" s="142"/>
      <c r="F29" s="141"/>
      <c r="G29" s="143"/>
      <c r="H29" s="144"/>
      <c r="I29" s="143"/>
      <c r="J29" s="144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4"/>
      <c r="W29" s="143"/>
    </row>
    <row r="30" spans="1:24" ht="21.95" customHeight="1" x14ac:dyDescent="0.5">
      <c r="A30" s="103" t="s">
        <v>65</v>
      </c>
      <c r="B30" s="69"/>
      <c r="C30" s="69"/>
      <c r="D30" s="69"/>
      <c r="E30" s="229"/>
      <c r="F30" s="69"/>
      <c r="G30" s="110"/>
      <c r="H30" s="69"/>
      <c r="I30" s="69"/>
      <c r="J30" s="69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69"/>
      <c r="V30" s="69"/>
      <c r="W30" s="112"/>
    </row>
  </sheetData>
  <mergeCells count="4">
    <mergeCell ref="G5:W5"/>
    <mergeCell ref="M6:S6"/>
    <mergeCell ref="G7:K7"/>
    <mergeCell ref="M7:O7"/>
  </mergeCells>
  <pageMargins left="0.4" right="0.4" top="0.5" bottom="0.6" header="0.49" footer="0.4"/>
  <pageSetup paperSize="9" scale="95" firstPageNumber="9" orientation="landscape" useFirstPageNumber="1" horizontalDpi="1200" verticalDpi="1200" r:id="rId1"/>
  <headerFooter>
    <oddFooter>&amp;C&amp;"Times New Roman,Regular"&amp;11           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26"/>
  <sheetViews>
    <sheetView topLeftCell="A12" zoomScale="90" zoomScaleNormal="90" zoomScaleSheetLayoutView="80" workbookViewId="0">
      <selection activeCell="N14" sqref="N14"/>
    </sheetView>
  </sheetViews>
  <sheetFormatPr defaultColWidth="10.42578125" defaultRowHeight="18.75" x14ac:dyDescent="0.5"/>
  <cols>
    <col min="1" max="3" width="1.5703125" style="62" customWidth="1"/>
    <col min="4" max="4" width="39.42578125" style="62" customWidth="1"/>
    <col min="5" max="5" width="8.5703125" style="62" customWidth="1"/>
    <col min="6" max="6" width="1.140625" style="62" customWidth="1"/>
    <col min="7" max="7" width="16.42578125" style="107" customWidth="1"/>
    <col min="8" max="8" width="1.140625" style="107" customWidth="1"/>
    <col min="9" max="9" width="16" style="107" customWidth="1"/>
    <col min="10" max="10" width="1.140625" style="62" customWidth="1"/>
    <col min="11" max="11" width="18.5703125" style="62" customWidth="1"/>
    <col min="12" max="12" width="1.140625" style="62" customWidth="1"/>
    <col min="13" max="13" width="15.85546875" style="108" customWidth="1"/>
    <col min="14" max="14" width="1.140625" style="62" customWidth="1"/>
    <col min="15" max="15" width="16" style="109" customWidth="1"/>
    <col min="16" max="16384" width="10.42578125" style="62"/>
  </cols>
  <sheetData>
    <row r="1" spans="1:15" ht="21.75" customHeight="1" x14ac:dyDescent="0.5">
      <c r="A1" s="67" t="s">
        <v>95</v>
      </c>
      <c r="B1" s="61"/>
      <c r="C1" s="61"/>
      <c r="D1" s="61"/>
    </row>
    <row r="2" spans="1:15" ht="21.75" customHeight="1" x14ac:dyDescent="0.5">
      <c r="A2" s="67" t="s">
        <v>178</v>
      </c>
      <c r="B2" s="67"/>
      <c r="C2" s="67"/>
      <c r="D2" s="67"/>
    </row>
    <row r="3" spans="1:15" ht="21.75" customHeight="1" x14ac:dyDescent="0.5">
      <c r="A3" s="68" t="s">
        <v>198</v>
      </c>
      <c r="B3" s="68"/>
      <c r="C3" s="68"/>
      <c r="D3" s="68"/>
      <c r="E3" s="69"/>
      <c r="F3" s="69"/>
      <c r="G3" s="110"/>
      <c r="H3" s="110"/>
      <c r="I3" s="110"/>
      <c r="J3" s="69"/>
      <c r="K3" s="69"/>
      <c r="L3" s="69"/>
      <c r="M3" s="111"/>
      <c r="N3" s="69"/>
      <c r="O3" s="112"/>
    </row>
    <row r="4" spans="1:15" ht="21.75" customHeight="1" x14ac:dyDescent="0.5"/>
    <row r="5" spans="1:15" ht="21.75" customHeight="1" x14ac:dyDescent="0.5">
      <c r="G5" s="245" t="s">
        <v>76</v>
      </c>
      <c r="H5" s="245"/>
      <c r="I5" s="245"/>
      <c r="J5" s="245"/>
      <c r="K5" s="245"/>
      <c r="L5" s="245"/>
      <c r="M5" s="245"/>
      <c r="N5" s="245"/>
      <c r="O5" s="245"/>
    </row>
    <row r="6" spans="1:15" ht="21.75" customHeight="1" x14ac:dyDescent="0.5">
      <c r="G6" s="246" t="s">
        <v>139</v>
      </c>
      <c r="H6" s="246"/>
      <c r="I6" s="246"/>
      <c r="J6" s="145"/>
      <c r="K6" s="246" t="s">
        <v>79</v>
      </c>
      <c r="L6" s="246"/>
      <c r="M6" s="246"/>
      <c r="N6" s="145"/>
      <c r="O6" s="145"/>
    </row>
    <row r="7" spans="1:15" s="125" customFormat="1" ht="21.75" customHeight="1" x14ac:dyDescent="0.5">
      <c r="A7" s="141"/>
      <c r="B7" s="141"/>
      <c r="C7" s="141"/>
      <c r="D7" s="141"/>
      <c r="E7" s="141"/>
      <c r="F7" s="141"/>
      <c r="G7" s="146" t="s">
        <v>73</v>
      </c>
      <c r="H7" s="146"/>
      <c r="I7" s="146" t="s">
        <v>85</v>
      </c>
      <c r="J7" s="147"/>
      <c r="K7" s="12" t="s">
        <v>104</v>
      </c>
      <c r="L7" s="21"/>
      <c r="M7" s="21"/>
      <c r="N7" s="147"/>
      <c r="O7" s="108"/>
    </row>
    <row r="8" spans="1:15" s="125" customFormat="1" ht="21.75" customHeight="1" x14ac:dyDescent="0.5">
      <c r="A8" s="141"/>
      <c r="B8" s="141"/>
      <c r="C8" s="141"/>
      <c r="D8" s="141"/>
      <c r="E8" s="141"/>
      <c r="F8" s="141"/>
      <c r="G8" s="148" t="s">
        <v>74</v>
      </c>
      <c r="H8" s="148"/>
      <c r="I8" s="148" t="s">
        <v>86</v>
      </c>
      <c r="J8" s="147"/>
      <c r="K8" s="22" t="s">
        <v>103</v>
      </c>
      <c r="L8" s="23"/>
      <c r="M8" s="20" t="s">
        <v>25</v>
      </c>
      <c r="N8" s="147"/>
      <c r="O8" s="148" t="s">
        <v>33</v>
      </c>
    </row>
    <row r="9" spans="1:15" s="125" customFormat="1" ht="21.75" customHeight="1" x14ac:dyDescent="0.5">
      <c r="A9" s="149"/>
      <c r="B9" s="142"/>
      <c r="C9" s="142"/>
      <c r="D9" s="142"/>
      <c r="E9" s="205" t="s">
        <v>1</v>
      </c>
      <c r="F9" s="142"/>
      <c r="G9" s="206" t="s">
        <v>32</v>
      </c>
      <c r="H9" s="148"/>
      <c r="I9" s="206" t="s">
        <v>32</v>
      </c>
      <c r="J9" s="147"/>
      <c r="K9" s="207" t="s">
        <v>32</v>
      </c>
      <c r="L9" s="23"/>
      <c r="M9" s="207" t="s">
        <v>32</v>
      </c>
      <c r="N9" s="147"/>
      <c r="O9" s="206" t="s">
        <v>32</v>
      </c>
    </row>
    <row r="10" spans="1:15" s="125" customFormat="1" ht="11.25" customHeight="1" x14ac:dyDescent="0.5">
      <c r="A10" s="149"/>
      <c r="B10" s="142"/>
      <c r="C10" s="142"/>
      <c r="D10" s="142"/>
      <c r="E10" s="141"/>
      <c r="F10" s="142"/>
      <c r="G10" s="148"/>
      <c r="H10" s="148"/>
      <c r="I10" s="148"/>
      <c r="J10" s="147"/>
      <c r="K10" s="147"/>
      <c r="L10" s="147"/>
      <c r="M10" s="148"/>
      <c r="N10" s="147"/>
      <c r="O10" s="148"/>
    </row>
    <row r="11" spans="1:15" ht="21.75" customHeight="1" x14ac:dyDescent="0.5">
      <c r="A11" s="67" t="s">
        <v>148</v>
      </c>
      <c r="B11" s="67"/>
      <c r="C11" s="67"/>
      <c r="D11" s="67"/>
      <c r="E11" s="150"/>
      <c r="F11" s="142"/>
      <c r="G11" s="107">
        <v>2000000000</v>
      </c>
      <c r="I11" s="107">
        <v>1248938736</v>
      </c>
      <c r="J11" s="107"/>
      <c r="K11" s="107">
        <v>146750000</v>
      </c>
      <c r="L11" s="107"/>
      <c r="M11" s="107">
        <v>438954153</v>
      </c>
      <c r="N11" s="144"/>
      <c r="O11" s="143">
        <f>SUM(G11:M11)</f>
        <v>3834642889</v>
      </c>
    </row>
    <row r="12" spans="1:15" ht="21.75" customHeight="1" x14ac:dyDescent="0.5">
      <c r="A12" s="62" t="s">
        <v>152</v>
      </c>
      <c r="C12" s="67"/>
      <c r="D12" s="67"/>
      <c r="E12" s="34">
        <v>17</v>
      </c>
      <c r="F12" s="142"/>
      <c r="G12" s="151">
        <v>0</v>
      </c>
      <c r="H12" s="151"/>
      <c r="I12" s="151">
        <v>0</v>
      </c>
      <c r="J12" s="151"/>
      <c r="K12" s="151">
        <v>0</v>
      </c>
      <c r="L12" s="151"/>
      <c r="M12" s="151">
        <v>-300000000</v>
      </c>
      <c r="N12" s="144"/>
      <c r="O12" s="143">
        <f>SUM(G12:M12)</f>
        <v>-300000000</v>
      </c>
    </row>
    <row r="13" spans="1:15" ht="21.75" customHeight="1" x14ac:dyDescent="0.5">
      <c r="A13" s="62" t="s">
        <v>75</v>
      </c>
      <c r="B13" s="152"/>
      <c r="C13" s="152"/>
      <c r="D13" s="152"/>
      <c r="E13" s="150"/>
      <c r="F13" s="150"/>
      <c r="G13" s="208">
        <v>0</v>
      </c>
      <c r="H13" s="151"/>
      <c r="I13" s="208">
        <v>0</v>
      </c>
      <c r="J13" s="151"/>
      <c r="K13" s="208">
        <v>0</v>
      </c>
      <c r="L13" s="151"/>
      <c r="M13" s="208">
        <v>249344281</v>
      </c>
      <c r="N13" s="144"/>
      <c r="O13" s="209">
        <f>SUM(G13:M13)</f>
        <v>249344281</v>
      </c>
    </row>
    <row r="14" spans="1:15" ht="8.1" customHeight="1" x14ac:dyDescent="0.5">
      <c r="B14" s="152"/>
      <c r="C14" s="152"/>
      <c r="D14" s="152"/>
      <c r="E14" s="150"/>
      <c r="F14" s="150"/>
      <c r="G14" s="143"/>
      <c r="H14" s="143"/>
      <c r="I14" s="143"/>
      <c r="J14" s="144"/>
      <c r="K14" s="144"/>
      <c r="L14" s="144"/>
      <c r="M14" s="151"/>
      <c r="N14" s="144"/>
      <c r="O14" s="143"/>
    </row>
    <row r="15" spans="1:15" ht="21.75" customHeight="1" thickBot="1" x14ac:dyDescent="0.55000000000000004">
      <c r="A15" s="67" t="s">
        <v>177</v>
      </c>
      <c r="B15" s="141"/>
      <c r="C15" s="141"/>
      <c r="D15" s="141"/>
      <c r="E15" s="142"/>
      <c r="F15" s="142"/>
      <c r="G15" s="210">
        <f>SUM(G11:G14)</f>
        <v>2000000000</v>
      </c>
      <c r="H15" s="143"/>
      <c r="I15" s="210">
        <f>SUM(I11:I14)</f>
        <v>1248938736</v>
      </c>
      <c r="J15" s="144"/>
      <c r="K15" s="210">
        <f>SUM(K11:K14)</f>
        <v>146750000</v>
      </c>
      <c r="L15" s="144"/>
      <c r="M15" s="210">
        <f>SUM(M11:M14)</f>
        <v>388298434</v>
      </c>
      <c r="N15" s="144"/>
      <c r="O15" s="210">
        <f>SUM(O11:O14)</f>
        <v>3783987170</v>
      </c>
    </row>
    <row r="16" spans="1:15" ht="21.75" customHeight="1" thickTop="1" x14ac:dyDescent="0.5">
      <c r="A16" s="67"/>
      <c r="B16" s="141"/>
      <c r="C16" s="141"/>
      <c r="D16" s="141"/>
      <c r="E16" s="142"/>
      <c r="F16" s="142"/>
      <c r="G16" s="143"/>
      <c r="H16" s="143"/>
      <c r="I16" s="143"/>
      <c r="J16" s="144"/>
      <c r="K16" s="144"/>
      <c r="L16" s="144"/>
      <c r="M16" s="143"/>
      <c r="N16" s="144"/>
      <c r="O16" s="143"/>
    </row>
    <row r="17" spans="1:15" ht="21.75" customHeight="1" x14ac:dyDescent="0.5">
      <c r="A17" s="67" t="s">
        <v>160</v>
      </c>
      <c r="B17" s="67"/>
      <c r="C17" s="67"/>
      <c r="D17" s="67"/>
      <c r="E17" s="150"/>
      <c r="F17" s="142"/>
      <c r="G17" s="153">
        <v>2000000000</v>
      </c>
      <c r="I17" s="153">
        <v>1248938736</v>
      </c>
      <c r="J17" s="107"/>
      <c r="K17" s="153">
        <v>164250000</v>
      </c>
      <c r="L17" s="107"/>
      <c r="M17" s="153">
        <v>470953432</v>
      </c>
      <c r="N17" s="144"/>
      <c r="O17" s="154">
        <f>SUM(G17:M17)</f>
        <v>3884142168</v>
      </c>
    </row>
    <row r="18" spans="1:15" ht="21.75" customHeight="1" x14ac:dyDescent="0.5">
      <c r="A18" s="62" t="s">
        <v>152</v>
      </c>
      <c r="C18" s="67"/>
      <c r="D18" s="67"/>
      <c r="E18" s="34">
        <v>17</v>
      </c>
      <c r="F18" s="142"/>
      <c r="G18" s="155">
        <v>0</v>
      </c>
      <c r="H18" s="151"/>
      <c r="I18" s="155">
        <v>0</v>
      </c>
      <c r="J18" s="151"/>
      <c r="K18" s="155">
        <v>0</v>
      </c>
      <c r="L18" s="151"/>
      <c r="M18" s="155">
        <v>-200000000</v>
      </c>
      <c r="N18" s="144"/>
      <c r="O18" s="154">
        <f>SUM(G18:M18)</f>
        <v>-200000000</v>
      </c>
    </row>
    <row r="19" spans="1:15" ht="21.75" customHeight="1" x14ac:dyDescent="0.5">
      <c r="A19" s="62" t="s">
        <v>75</v>
      </c>
      <c r="B19" s="152"/>
      <c r="C19" s="152"/>
      <c r="D19" s="152"/>
      <c r="E19" s="150"/>
      <c r="F19" s="150"/>
      <c r="G19" s="156">
        <v>0</v>
      </c>
      <c r="H19" s="151"/>
      <c r="I19" s="156">
        <v>0</v>
      </c>
      <c r="J19" s="151"/>
      <c r="K19" s="156">
        <v>0</v>
      </c>
      <c r="L19" s="151"/>
      <c r="M19" s="156">
        <f>'T7-8 (6M)'!K57</f>
        <v>372035777</v>
      </c>
      <c r="N19" s="144"/>
      <c r="O19" s="157">
        <f>SUM(G19:M19)</f>
        <v>372035777</v>
      </c>
    </row>
    <row r="20" spans="1:15" ht="8.1" customHeight="1" x14ac:dyDescent="0.5">
      <c r="B20" s="152"/>
      <c r="C20" s="152"/>
      <c r="D20" s="152"/>
      <c r="E20" s="150"/>
      <c r="F20" s="150"/>
      <c r="G20" s="154"/>
      <c r="H20" s="143"/>
      <c r="I20" s="154"/>
      <c r="J20" s="144"/>
      <c r="K20" s="158"/>
      <c r="L20" s="144"/>
      <c r="M20" s="155"/>
      <c r="N20" s="144"/>
      <c r="O20" s="154"/>
    </row>
    <row r="21" spans="1:15" ht="21.75" customHeight="1" thickBot="1" x14ac:dyDescent="0.55000000000000004">
      <c r="A21" s="67" t="s">
        <v>199</v>
      </c>
      <c r="B21" s="141"/>
      <c r="C21" s="141"/>
      <c r="D21" s="141"/>
      <c r="E21" s="142"/>
      <c r="F21" s="142"/>
      <c r="G21" s="159">
        <f>SUM(G17:G20)</f>
        <v>2000000000</v>
      </c>
      <c r="H21" s="143"/>
      <c r="I21" s="159">
        <f>SUM(I17:I20)</f>
        <v>1248938736</v>
      </c>
      <c r="J21" s="144"/>
      <c r="K21" s="159">
        <f>SUM(K17:K20)</f>
        <v>164250000</v>
      </c>
      <c r="L21" s="144"/>
      <c r="M21" s="159">
        <f>SUM(M17:M20)</f>
        <v>642989209</v>
      </c>
      <c r="N21" s="144"/>
      <c r="O21" s="159">
        <f>SUM(O17:O20)</f>
        <v>4056177945</v>
      </c>
    </row>
    <row r="22" spans="1:15" ht="21.75" customHeight="1" thickTop="1" x14ac:dyDescent="0.5">
      <c r="A22" s="67"/>
      <c r="B22" s="141"/>
      <c r="C22" s="141"/>
      <c r="D22" s="141"/>
      <c r="E22" s="142"/>
      <c r="F22" s="142"/>
      <c r="G22" s="143"/>
      <c r="H22" s="143"/>
      <c r="I22" s="143"/>
      <c r="J22" s="144"/>
      <c r="K22" s="144"/>
      <c r="L22" s="144"/>
      <c r="M22" s="143"/>
      <c r="N22" s="144"/>
      <c r="O22" s="143"/>
    </row>
    <row r="23" spans="1:15" ht="30.6" customHeight="1" x14ac:dyDescent="0.5">
      <c r="A23" s="67"/>
      <c r="B23" s="141"/>
      <c r="C23" s="141"/>
      <c r="D23" s="141"/>
      <c r="E23" s="142"/>
      <c r="F23" s="142"/>
      <c r="G23" s="143"/>
      <c r="H23" s="143"/>
      <c r="I23" s="143"/>
      <c r="J23" s="144"/>
      <c r="K23" s="144"/>
      <c r="L23" s="144"/>
      <c r="M23" s="143"/>
      <c r="N23" s="144"/>
      <c r="O23" s="143"/>
    </row>
    <row r="24" spans="1:15" ht="21.75" customHeight="1" x14ac:dyDescent="0.5">
      <c r="A24" s="67"/>
      <c r="B24" s="141"/>
      <c r="C24" s="141"/>
      <c r="D24" s="141"/>
      <c r="E24" s="142"/>
      <c r="F24" s="142"/>
      <c r="G24" s="143"/>
      <c r="H24" s="143"/>
      <c r="I24" s="143"/>
      <c r="J24" s="144"/>
      <c r="K24" s="144"/>
      <c r="L24" s="144"/>
      <c r="M24" s="143"/>
      <c r="N24" s="144"/>
      <c r="O24" s="143"/>
    </row>
    <row r="25" spans="1:15" ht="13.5" customHeight="1" x14ac:dyDescent="0.5">
      <c r="A25" s="67"/>
      <c r="B25" s="141"/>
      <c r="C25" s="141"/>
      <c r="D25" s="141"/>
      <c r="E25" s="142"/>
      <c r="F25" s="142"/>
      <c r="G25" s="143"/>
      <c r="H25" s="143"/>
      <c r="I25" s="143"/>
      <c r="J25" s="144"/>
      <c r="K25" s="144"/>
      <c r="L25" s="144"/>
      <c r="M25" s="143"/>
      <c r="N25" s="144"/>
      <c r="O25" s="143"/>
    </row>
    <row r="26" spans="1:15" ht="21.95" customHeight="1" x14ac:dyDescent="0.5">
      <c r="A26" s="103" t="s">
        <v>65</v>
      </c>
      <c r="B26" s="69"/>
      <c r="C26" s="69"/>
      <c r="D26" s="69"/>
      <c r="E26" s="69"/>
      <c r="F26" s="69"/>
      <c r="G26" s="110"/>
      <c r="H26" s="110"/>
      <c r="I26" s="110"/>
      <c r="J26" s="69"/>
      <c r="K26" s="69"/>
      <c r="L26" s="69"/>
      <c r="M26" s="111"/>
      <c r="N26" s="69"/>
      <c r="O26" s="112"/>
    </row>
  </sheetData>
  <mergeCells count="3">
    <mergeCell ref="G5:O5"/>
    <mergeCell ref="G6:I6"/>
    <mergeCell ref="K6:M6"/>
  </mergeCells>
  <pageMargins left="0.8" right="0.5" top="0.5" bottom="0.6" header="0.49" footer="0.4"/>
  <pageSetup paperSize="9" firstPageNumber="10" orientation="landscape" useFirstPageNumber="1" horizontalDpi="1200" verticalDpi="1200" r:id="rId1"/>
  <headerFooter>
    <oddFooter>&amp;C&amp;"Times New Roman,Regular"&amp;11           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134"/>
  <sheetViews>
    <sheetView topLeftCell="A25" zoomScale="110" zoomScaleNormal="110" zoomScaleSheetLayoutView="100" workbookViewId="0">
      <selection activeCell="N14" sqref="N14"/>
    </sheetView>
  </sheetViews>
  <sheetFormatPr defaultColWidth="0.5703125" defaultRowHeight="18" customHeight="1" x14ac:dyDescent="0.5"/>
  <cols>
    <col min="1" max="2" width="1.140625" style="113" customWidth="1"/>
    <col min="3" max="3" width="42" style="113" customWidth="1"/>
    <col min="4" max="4" width="6.7109375" style="184" customWidth="1"/>
    <col min="5" max="5" width="0.5703125" style="113" customWidth="1"/>
    <col min="6" max="6" width="11.5703125" style="113" customWidth="1"/>
    <col min="7" max="7" width="0.5703125" style="113" customWidth="1"/>
    <col min="8" max="8" width="11.5703125" style="113" customWidth="1"/>
    <col min="9" max="9" width="0.5703125" style="113" customWidth="1"/>
    <col min="10" max="10" width="11.5703125" style="113" customWidth="1"/>
    <col min="11" max="11" width="0.5703125" style="113" customWidth="1"/>
    <col min="12" max="12" width="11.5703125" style="113" customWidth="1"/>
    <col min="13" max="62" width="9.42578125" style="113" customWidth="1"/>
    <col min="63" max="63" width="1.42578125" style="113" customWidth="1"/>
    <col min="64" max="64" width="52.5703125" style="113" customWidth="1"/>
    <col min="65" max="65" width="7" style="113" bestFit="1" customWidth="1"/>
    <col min="66" max="66" width="0.5703125" style="113" customWidth="1"/>
    <col min="67" max="67" width="10.5703125" style="113" customWidth="1"/>
    <col min="68" max="16384" width="0.5703125" style="113"/>
  </cols>
  <sheetData>
    <row r="1" spans="1:12" s="62" customFormat="1" ht="19.5" customHeight="1" x14ac:dyDescent="0.5">
      <c r="A1" s="160" t="s">
        <v>95</v>
      </c>
      <c r="D1" s="125"/>
    </row>
    <row r="2" spans="1:12" s="62" customFormat="1" ht="19.5" customHeight="1" x14ac:dyDescent="0.5">
      <c r="A2" s="160" t="s">
        <v>108</v>
      </c>
      <c r="B2" s="160"/>
      <c r="D2" s="230"/>
    </row>
    <row r="3" spans="1:12" s="62" customFormat="1" ht="19.5" customHeight="1" x14ac:dyDescent="0.5">
      <c r="A3" s="161" t="s">
        <v>198</v>
      </c>
      <c r="B3" s="161"/>
      <c r="C3" s="69"/>
      <c r="D3" s="231"/>
      <c r="E3" s="69"/>
      <c r="F3" s="69"/>
      <c r="G3" s="69"/>
      <c r="H3" s="69"/>
      <c r="I3" s="69"/>
      <c r="J3" s="69"/>
      <c r="K3" s="69"/>
      <c r="L3" s="69"/>
    </row>
    <row r="4" spans="1:12" ht="9.75" customHeight="1" x14ac:dyDescent="0.5">
      <c r="B4" s="162"/>
      <c r="C4" s="162"/>
      <c r="D4" s="232"/>
    </row>
    <row r="5" spans="1:12" ht="18" customHeight="1" x14ac:dyDescent="0.5">
      <c r="B5" s="162"/>
      <c r="C5" s="162"/>
      <c r="D5" s="232"/>
      <c r="F5" s="247" t="s">
        <v>50</v>
      </c>
      <c r="G5" s="247"/>
      <c r="H5" s="247"/>
      <c r="I5" s="163"/>
      <c r="J5" s="247" t="s">
        <v>63</v>
      </c>
      <c r="K5" s="247"/>
      <c r="L5" s="247"/>
    </row>
    <row r="6" spans="1:12" ht="18" customHeight="1" x14ac:dyDescent="0.5">
      <c r="B6" s="162"/>
      <c r="C6" s="162"/>
      <c r="D6" s="232"/>
      <c r="F6" s="124" t="s">
        <v>51</v>
      </c>
      <c r="H6" s="124" t="s">
        <v>51</v>
      </c>
      <c r="J6" s="124" t="s">
        <v>51</v>
      </c>
      <c r="L6" s="124" t="s">
        <v>51</v>
      </c>
    </row>
    <row r="7" spans="1:12" ht="18" customHeight="1" x14ac:dyDescent="0.5">
      <c r="B7" s="162"/>
      <c r="C7" s="162"/>
      <c r="D7" s="232"/>
      <c r="F7" s="28" t="s">
        <v>167</v>
      </c>
      <c r="G7" s="28"/>
      <c r="H7" s="28" t="s">
        <v>167</v>
      </c>
      <c r="I7" s="56"/>
      <c r="J7" s="28" t="s">
        <v>167</v>
      </c>
      <c r="K7" s="28"/>
      <c r="L7" s="28" t="s">
        <v>167</v>
      </c>
    </row>
    <row r="8" spans="1:12" ht="18" customHeight="1" x14ac:dyDescent="0.5">
      <c r="B8" s="162"/>
      <c r="C8" s="162"/>
      <c r="D8" s="232"/>
      <c r="F8" s="120" t="s">
        <v>159</v>
      </c>
      <c r="G8" s="164"/>
      <c r="H8" s="120" t="s">
        <v>147</v>
      </c>
      <c r="I8" s="130"/>
      <c r="J8" s="120" t="s">
        <v>159</v>
      </c>
      <c r="K8" s="164"/>
      <c r="L8" s="120" t="s">
        <v>147</v>
      </c>
    </row>
    <row r="9" spans="1:12" ht="18" customHeight="1" x14ac:dyDescent="0.5">
      <c r="B9" s="165"/>
      <c r="C9" s="165"/>
      <c r="D9" s="128" t="s">
        <v>1</v>
      </c>
      <c r="E9" s="163"/>
      <c r="F9" s="129" t="s">
        <v>2</v>
      </c>
      <c r="G9" s="166"/>
      <c r="H9" s="129" t="s">
        <v>2</v>
      </c>
      <c r="I9" s="163"/>
      <c r="J9" s="129" t="s">
        <v>2</v>
      </c>
      <c r="K9" s="166"/>
      <c r="L9" s="129" t="s">
        <v>2</v>
      </c>
    </row>
    <row r="10" spans="1:12" ht="3" customHeight="1" x14ac:dyDescent="0.5">
      <c r="B10" s="165"/>
      <c r="C10" s="165"/>
      <c r="D10" s="126"/>
      <c r="E10" s="163"/>
      <c r="F10" s="167"/>
      <c r="G10" s="166"/>
      <c r="H10" s="120"/>
      <c r="I10" s="163"/>
      <c r="J10" s="167"/>
      <c r="K10" s="166"/>
      <c r="L10" s="120"/>
    </row>
    <row r="11" spans="1:12" ht="18" customHeight="1" x14ac:dyDescent="0.5">
      <c r="A11" s="162" t="s">
        <v>69</v>
      </c>
      <c r="B11" s="168"/>
      <c r="D11" s="169"/>
      <c r="F11" s="138">
        <f>'T7-8 (6M)'!G24</f>
        <v>366693596</v>
      </c>
      <c r="G11" s="134"/>
      <c r="H11" s="134">
        <f>'T7-8 (6M)'!I24</f>
        <v>347499579</v>
      </c>
      <c r="I11" s="134"/>
      <c r="J11" s="138">
        <f>'T7-8 (6M)'!K24</f>
        <v>414438604</v>
      </c>
      <c r="K11" s="134"/>
      <c r="L11" s="134">
        <f>'T7-8 (6M)'!M24</f>
        <v>287087858</v>
      </c>
    </row>
    <row r="12" spans="1:12" ht="18" customHeight="1" x14ac:dyDescent="0.5">
      <c r="A12" s="168" t="s">
        <v>179</v>
      </c>
      <c r="B12" s="168"/>
      <c r="D12" s="169"/>
      <c r="F12" s="138"/>
      <c r="H12" s="134"/>
      <c r="J12" s="138"/>
      <c r="L12" s="134"/>
    </row>
    <row r="13" spans="1:12" ht="18" customHeight="1" x14ac:dyDescent="0.5">
      <c r="A13" s="168" t="s">
        <v>105</v>
      </c>
      <c r="B13" s="48"/>
      <c r="D13" s="169"/>
      <c r="F13" s="138"/>
      <c r="H13" s="134"/>
      <c r="J13" s="138"/>
      <c r="L13" s="134"/>
    </row>
    <row r="14" spans="1:12" ht="18" customHeight="1" x14ac:dyDescent="0.5">
      <c r="A14" s="168"/>
      <c r="B14" s="48" t="s">
        <v>180</v>
      </c>
      <c r="D14" s="169"/>
      <c r="F14" s="138">
        <v>0</v>
      </c>
      <c r="H14" s="134">
        <v>0</v>
      </c>
      <c r="J14" s="138">
        <v>1880958</v>
      </c>
      <c r="L14" s="134">
        <v>1691486</v>
      </c>
    </row>
    <row r="15" spans="1:12" ht="18" customHeight="1" x14ac:dyDescent="0.5">
      <c r="A15" s="113" t="s">
        <v>94</v>
      </c>
      <c r="D15" s="169"/>
      <c r="F15" s="57">
        <v>101199283</v>
      </c>
      <c r="H15" s="199">
        <v>91380815</v>
      </c>
      <c r="J15" s="57">
        <v>69362470</v>
      </c>
      <c r="L15" s="199">
        <v>61694910</v>
      </c>
    </row>
    <row r="16" spans="1:12" ht="18" customHeight="1" x14ac:dyDescent="0.5">
      <c r="A16" s="113" t="s">
        <v>119</v>
      </c>
      <c r="B16" s="168"/>
      <c r="D16" s="169"/>
      <c r="F16" s="138">
        <v>13004961</v>
      </c>
      <c r="H16" s="134">
        <v>12990064</v>
      </c>
      <c r="J16" s="138">
        <v>7762115</v>
      </c>
      <c r="L16" s="134">
        <v>7546792</v>
      </c>
    </row>
    <row r="17" spans="1:14" ht="18" customHeight="1" x14ac:dyDescent="0.5">
      <c r="A17" s="168" t="s">
        <v>38</v>
      </c>
      <c r="B17" s="168"/>
      <c r="D17" s="169"/>
      <c r="E17" s="131"/>
      <c r="F17" s="138">
        <v>372283</v>
      </c>
      <c r="G17" s="131"/>
      <c r="H17" s="134">
        <v>435029</v>
      </c>
      <c r="I17" s="131"/>
      <c r="J17" s="138">
        <v>232560</v>
      </c>
      <c r="K17" s="131"/>
      <c r="L17" s="134">
        <v>262803</v>
      </c>
    </row>
    <row r="18" spans="1:14" ht="18" customHeight="1" x14ac:dyDescent="0.5">
      <c r="A18" s="168" t="s">
        <v>207</v>
      </c>
      <c r="B18" s="170"/>
      <c r="D18" s="169"/>
      <c r="E18" s="131"/>
      <c r="F18" s="138">
        <v>-1809713</v>
      </c>
      <c r="G18" s="131"/>
      <c r="H18" s="134">
        <v>-2583096</v>
      </c>
      <c r="I18" s="131"/>
      <c r="J18" s="138">
        <v>-522151</v>
      </c>
      <c r="K18" s="131"/>
      <c r="L18" s="134">
        <v>-3238137</v>
      </c>
    </row>
    <row r="19" spans="1:14" ht="18" customHeight="1" x14ac:dyDescent="0.5">
      <c r="A19" s="113" t="s">
        <v>208</v>
      </c>
      <c r="B19" s="132"/>
      <c r="D19" s="169">
        <v>8</v>
      </c>
      <c r="F19" s="138">
        <v>-6106802</v>
      </c>
      <c r="H19" s="134">
        <v>5629901</v>
      </c>
      <c r="J19" s="138">
        <v>-5326108</v>
      </c>
      <c r="L19" s="134">
        <v>6315532</v>
      </c>
    </row>
    <row r="20" spans="1:14" ht="18" customHeight="1" x14ac:dyDescent="0.5">
      <c r="A20" s="113" t="s">
        <v>54</v>
      </c>
      <c r="D20" s="169">
        <v>8</v>
      </c>
      <c r="F20" s="138">
        <v>10295250</v>
      </c>
      <c r="H20" s="134">
        <v>21526834</v>
      </c>
      <c r="J20" s="138">
        <v>8389386</v>
      </c>
      <c r="L20" s="134">
        <v>17050939</v>
      </c>
    </row>
    <row r="21" spans="1:14" ht="18" customHeight="1" x14ac:dyDescent="0.5">
      <c r="A21" s="113" t="s">
        <v>141</v>
      </c>
      <c r="D21" s="169"/>
      <c r="F21" s="138">
        <v>0</v>
      </c>
      <c r="H21" s="134">
        <v>-16821</v>
      </c>
      <c r="J21" s="138">
        <v>-1198</v>
      </c>
      <c r="L21" s="134">
        <v>-47847</v>
      </c>
    </row>
    <row r="22" spans="1:14" ht="18" customHeight="1" x14ac:dyDescent="0.5">
      <c r="A22" s="113" t="s">
        <v>181</v>
      </c>
      <c r="D22" s="169"/>
      <c r="F22" s="138">
        <v>117623</v>
      </c>
      <c r="H22" s="134">
        <v>260125</v>
      </c>
      <c r="J22" s="138">
        <v>109043</v>
      </c>
      <c r="L22" s="134">
        <v>257714</v>
      </c>
      <c r="N22" s="114"/>
    </row>
    <row r="23" spans="1:14" ht="18" customHeight="1" x14ac:dyDescent="0.5">
      <c r="A23" s="113" t="s">
        <v>164</v>
      </c>
      <c r="D23" s="169"/>
      <c r="F23" s="138">
        <v>-10633</v>
      </c>
      <c r="H23" s="134">
        <v>-152360</v>
      </c>
      <c r="J23" s="138">
        <v>-10176</v>
      </c>
      <c r="L23" s="134">
        <v>0</v>
      </c>
    </row>
    <row r="24" spans="1:14" ht="18" customHeight="1" x14ac:dyDescent="0.5">
      <c r="A24" s="113" t="s">
        <v>49</v>
      </c>
      <c r="D24" s="169">
        <v>15</v>
      </c>
      <c r="F24" s="138">
        <v>2783571</v>
      </c>
      <c r="H24" s="134">
        <v>2492995</v>
      </c>
      <c r="J24" s="138">
        <v>1307828</v>
      </c>
      <c r="L24" s="134">
        <v>1263026</v>
      </c>
    </row>
    <row r="25" spans="1:14" ht="18" customHeight="1" x14ac:dyDescent="0.5">
      <c r="A25" s="113" t="s">
        <v>113</v>
      </c>
      <c r="D25" s="169"/>
      <c r="F25" s="138">
        <v>0</v>
      </c>
      <c r="H25" s="134">
        <v>0</v>
      </c>
      <c r="J25" s="138">
        <v>-5098203</v>
      </c>
      <c r="L25" s="134">
        <v>-5092317</v>
      </c>
    </row>
    <row r="26" spans="1:14" ht="18" customHeight="1" x14ac:dyDescent="0.5">
      <c r="A26" s="113" t="s">
        <v>114</v>
      </c>
      <c r="D26" s="169"/>
      <c r="F26" s="138">
        <v>277200</v>
      </c>
      <c r="H26" s="134">
        <v>277200</v>
      </c>
      <c r="J26" s="138">
        <v>138600</v>
      </c>
      <c r="L26" s="134">
        <v>138600</v>
      </c>
    </row>
    <row r="27" spans="1:14" ht="18" customHeight="1" x14ac:dyDescent="0.5">
      <c r="A27" s="113" t="s">
        <v>39</v>
      </c>
      <c r="D27" s="169"/>
      <c r="F27" s="138">
        <v>-1287570</v>
      </c>
      <c r="H27" s="134">
        <v>-774766</v>
      </c>
      <c r="J27" s="138">
        <v>-3869118</v>
      </c>
      <c r="L27" s="134">
        <v>-4540887</v>
      </c>
    </row>
    <row r="28" spans="1:14" ht="18" customHeight="1" x14ac:dyDescent="0.5">
      <c r="A28" s="113" t="s">
        <v>158</v>
      </c>
      <c r="D28" s="169">
        <v>19</v>
      </c>
      <c r="F28" s="138">
        <v>0</v>
      </c>
      <c r="H28" s="134">
        <v>0</v>
      </c>
      <c r="J28" s="138">
        <v>-178442511</v>
      </c>
      <c r="L28" s="134">
        <v>-78274386</v>
      </c>
    </row>
    <row r="29" spans="1:14" ht="18" customHeight="1" x14ac:dyDescent="0.5">
      <c r="A29" s="113" t="s">
        <v>30</v>
      </c>
      <c r="D29" s="169"/>
      <c r="F29" s="138">
        <f>-'T7-8 (6M)'!G21</f>
        <v>4608251</v>
      </c>
      <c r="H29" s="134">
        <f>-'T7-8 (6M)'!I21</f>
        <v>4613013</v>
      </c>
      <c r="J29" s="138">
        <f>-'T7-8 (6M)'!K21</f>
        <v>4298536</v>
      </c>
      <c r="L29" s="134">
        <f>-'T7-8 (6M)'!M21</f>
        <v>4327578</v>
      </c>
    </row>
    <row r="30" spans="1:14" ht="18" customHeight="1" x14ac:dyDescent="0.5">
      <c r="A30" s="113" t="s">
        <v>201</v>
      </c>
      <c r="D30" s="237">
        <v>10.199999999999999</v>
      </c>
      <c r="F30" s="138">
        <v>-2407739</v>
      </c>
      <c r="H30" s="134">
        <v>0</v>
      </c>
      <c r="J30" s="138">
        <v>0</v>
      </c>
      <c r="L30" s="134">
        <v>0</v>
      </c>
    </row>
    <row r="31" spans="1:14" ht="18" customHeight="1" x14ac:dyDescent="0.5">
      <c r="A31" s="113" t="s">
        <v>182</v>
      </c>
      <c r="D31" s="169"/>
      <c r="F31" s="138">
        <v>38341229</v>
      </c>
      <c r="H31" s="134">
        <v>-8394054</v>
      </c>
      <c r="J31" s="57">
        <v>-10420006</v>
      </c>
      <c r="L31" s="199">
        <v>-9298620.6999999993</v>
      </c>
    </row>
    <row r="32" spans="1:14" ht="18" customHeight="1" x14ac:dyDescent="0.5">
      <c r="A32" s="113" t="s">
        <v>183</v>
      </c>
      <c r="D32" s="169"/>
      <c r="F32" s="138">
        <v>-2742313</v>
      </c>
      <c r="H32" s="134">
        <v>-1814397</v>
      </c>
      <c r="J32" s="138">
        <v>-2371840</v>
      </c>
      <c r="L32" s="134">
        <v>-1541306</v>
      </c>
    </row>
    <row r="33" spans="1:12" ht="18" customHeight="1" x14ac:dyDescent="0.5">
      <c r="A33" s="113" t="s">
        <v>184</v>
      </c>
      <c r="D33" s="169"/>
      <c r="F33" s="138"/>
      <c r="H33" s="134"/>
      <c r="J33" s="138"/>
      <c r="L33" s="134"/>
    </row>
    <row r="34" spans="1:12" ht="18" customHeight="1" x14ac:dyDescent="0.5">
      <c r="A34" s="171" t="s">
        <v>40</v>
      </c>
      <c r="B34" s="172"/>
      <c r="D34" s="169"/>
      <c r="F34" s="138">
        <v>-12113586</v>
      </c>
      <c r="H34" s="134">
        <v>-97235903</v>
      </c>
      <c r="J34" s="138">
        <v>3452579</v>
      </c>
      <c r="L34" s="134">
        <v>-43445255</v>
      </c>
    </row>
    <row r="35" spans="1:12" ht="18" customHeight="1" x14ac:dyDescent="0.5">
      <c r="A35" s="171" t="s">
        <v>41</v>
      </c>
      <c r="B35" s="172"/>
      <c r="D35" s="169"/>
      <c r="F35" s="138">
        <v>-23387409</v>
      </c>
      <c r="H35" s="134">
        <v>-236735300</v>
      </c>
      <c r="J35" s="138">
        <v>-1364347</v>
      </c>
      <c r="L35" s="134">
        <v>-156711587</v>
      </c>
    </row>
    <row r="36" spans="1:12" ht="18" customHeight="1" x14ac:dyDescent="0.5">
      <c r="A36" s="171" t="s">
        <v>154</v>
      </c>
      <c r="B36" s="172"/>
      <c r="D36" s="169"/>
      <c r="F36" s="138">
        <v>1662202</v>
      </c>
      <c r="H36" s="134">
        <v>458656</v>
      </c>
      <c r="J36" s="138">
        <v>1662202</v>
      </c>
      <c r="L36" s="134">
        <v>458656</v>
      </c>
    </row>
    <row r="37" spans="1:12" ht="18" customHeight="1" x14ac:dyDescent="0.5">
      <c r="A37" s="171" t="s">
        <v>42</v>
      </c>
      <c r="B37" s="173"/>
      <c r="F37" s="138">
        <v>2064091</v>
      </c>
      <c r="H37" s="134">
        <v>-9944972</v>
      </c>
      <c r="J37" s="57">
        <v>934428</v>
      </c>
      <c r="L37" s="199">
        <v>731339</v>
      </c>
    </row>
    <row r="38" spans="1:12" ht="18" customHeight="1" x14ac:dyDescent="0.5">
      <c r="A38" s="171" t="s">
        <v>43</v>
      </c>
      <c r="B38" s="172"/>
      <c r="F38" s="138">
        <v>-3700341</v>
      </c>
      <c r="H38" s="134">
        <v>-641907</v>
      </c>
      <c r="J38" s="138">
        <v>-173000</v>
      </c>
      <c r="L38" s="134">
        <v>1840</v>
      </c>
    </row>
    <row r="39" spans="1:12" ht="18" customHeight="1" x14ac:dyDescent="0.5">
      <c r="A39" s="171" t="s">
        <v>44</v>
      </c>
      <c r="B39" s="174"/>
      <c r="D39" s="169"/>
      <c r="F39" s="138">
        <v>-57726219</v>
      </c>
      <c r="H39" s="134">
        <v>38860977</v>
      </c>
      <c r="J39" s="138">
        <v>-87247927</v>
      </c>
      <c r="L39" s="134">
        <v>-351197</v>
      </c>
    </row>
    <row r="40" spans="1:12" ht="18" customHeight="1" x14ac:dyDescent="0.5">
      <c r="A40" s="50" t="s">
        <v>45</v>
      </c>
      <c r="B40" s="172"/>
      <c r="D40" s="169"/>
      <c r="F40" s="175">
        <v>328065</v>
      </c>
      <c r="H40" s="200">
        <v>-4390013</v>
      </c>
      <c r="J40" s="175">
        <v>1151646</v>
      </c>
      <c r="L40" s="200">
        <v>-4716228</v>
      </c>
    </row>
    <row r="41" spans="1:12" ht="3" customHeight="1" x14ac:dyDescent="0.5">
      <c r="A41" s="168"/>
      <c r="B41" s="176"/>
      <c r="D41" s="169"/>
      <c r="F41" s="139"/>
      <c r="H41" s="131"/>
      <c r="J41" s="139"/>
      <c r="L41" s="131"/>
    </row>
    <row r="42" spans="1:12" ht="18" customHeight="1" x14ac:dyDescent="0.5">
      <c r="A42" s="168" t="s">
        <v>185</v>
      </c>
      <c r="B42" s="168"/>
      <c r="D42" s="169"/>
      <c r="E42" s="134"/>
      <c r="F42" s="138">
        <f>SUM(F11:F40)</f>
        <v>430455280</v>
      </c>
      <c r="G42" s="134"/>
      <c r="H42" s="134">
        <f>SUM(H11:H40)</f>
        <v>163741599</v>
      </c>
      <c r="I42" s="134"/>
      <c r="J42" s="138">
        <f>SUM(J11:J40)</f>
        <v>220274370</v>
      </c>
      <c r="K42" s="134"/>
      <c r="L42" s="134">
        <f>SUM(L11:L40)</f>
        <v>81571305.300000012</v>
      </c>
    </row>
    <row r="43" spans="1:12" ht="18" customHeight="1" x14ac:dyDescent="0.5">
      <c r="A43" s="176" t="s">
        <v>186</v>
      </c>
      <c r="B43" s="168"/>
      <c r="D43" s="169">
        <v>15</v>
      </c>
      <c r="E43" s="134"/>
      <c r="F43" s="138">
        <v>-847800</v>
      </c>
      <c r="G43" s="134"/>
      <c r="H43" s="134">
        <v>-1146736</v>
      </c>
      <c r="I43" s="134"/>
      <c r="J43" s="138">
        <v>-756000</v>
      </c>
      <c r="K43" s="134"/>
      <c r="L43" s="134">
        <v>-700000</v>
      </c>
    </row>
    <row r="44" spans="1:12" ht="18" customHeight="1" x14ac:dyDescent="0.5">
      <c r="A44" s="176" t="s">
        <v>187</v>
      </c>
      <c r="B44" s="168"/>
      <c r="D44" s="169"/>
      <c r="F44" s="138">
        <v>-4608251</v>
      </c>
      <c r="H44" s="134">
        <v>-4613013</v>
      </c>
      <c r="J44" s="138">
        <v>-4298536</v>
      </c>
      <c r="L44" s="134">
        <v>-4327578</v>
      </c>
    </row>
    <row r="45" spans="1:12" ht="18" customHeight="1" x14ac:dyDescent="0.5">
      <c r="A45" s="176" t="s">
        <v>188</v>
      </c>
      <c r="B45" s="168"/>
      <c r="D45" s="169"/>
      <c r="F45" s="175">
        <v>-45242560</v>
      </c>
      <c r="H45" s="200">
        <v>-41585773</v>
      </c>
      <c r="J45" s="175">
        <v>-11070698</v>
      </c>
      <c r="L45" s="200">
        <v>-23693084</v>
      </c>
    </row>
    <row r="46" spans="1:12" ht="3" customHeight="1" x14ac:dyDescent="0.5">
      <c r="A46" s="168"/>
      <c r="B46" s="168"/>
      <c r="D46" s="169"/>
      <c r="F46" s="139"/>
      <c r="H46" s="131"/>
      <c r="J46" s="139"/>
      <c r="L46" s="131"/>
    </row>
    <row r="47" spans="1:12" ht="18" customHeight="1" x14ac:dyDescent="0.5">
      <c r="A47" s="168" t="s">
        <v>109</v>
      </c>
      <c r="B47" s="168"/>
      <c r="D47" s="169"/>
      <c r="E47" s="131"/>
      <c r="F47" s="177">
        <f>SUM(F42:F45)</f>
        <v>379756669</v>
      </c>
      <c r="G47" s="131"/>
      <c r="H47" s="178">
        <f>SUM(H42:H45)</f>
        <v>116396077</v>
      </c>
      <c r="I47" s="131"/>
      <c r="J47" s="177">
        <f>SUM(J42:J45)</f>
        <v>204149136</v>
      </c>
      <c r="K47" s="131"/>
      <c r="L47" s="178">
        <f>SUM(L42:L45)</f>
        <v>52850643.300000012</v>
      </c>
    </row>
    <row r="48" spans="1:12" ht="6.95" customHeight="1" x14ac:dyDescent="0.5">
      <c r="A48" s="168"/>
      <c r="B48" s="168"/>
      <c r="D48" s="169"/>
      <c r="E48" s="131"/>
      <c r="F48" s="131"/>
      <c r="G48" s="131"/>
      <c r="H48" s="131"/>
      <c r="I48" s="131"/>
      <c r="J48" s="131"/>
      <c r="K48" s="131"/>
      <c r="L48" s="131"/>
    </row>
    <row r="49" spans="1:12" ht="21.95" customHeight="1" x14ac:dyDescent="0.5">
      <c r="A49" s="179" t="s">
        <v>65</v>
      </c>
      <c r="B49" s="180"/>
      <c r="C49" s="181"/>
      <c r="D49" s="233"/>
      <c r="E49" s="181"/>
      <c r="F49" s="181"/>
      <c r="G49" s="181"/>
      <c r="H49" s="181"/>
      <c r="I49" s="181"/>
      <c r="J49" s="181"/>
      <c r="K49" s="181"/>
      <c r="L49" s="181"/>
    </row>
    <row r="50" spans="1:12" ht="21" customHeight="1" x14ac:dyDescent="0.5">
      <c r="A50" s="182" t="s">
        <v>95</v>
      </c>
      <c r="B50" s="168"/>
      <c r="D50" s="169"/>
    </row>
    <row r="51" spans="1:12" ht="21" customHeight="1" x14ac:dyDescent="0.5">
      <c r="A51" s="160" t="s">
        <v>189</v>
      </c>
      <c r="B51" s="168"/>
      <c r="D51" s="169"/>
    </row>
    <row r="52" spans="1:12" ht="20.45" customHeight="1" x14ac:dyDescent="0.5">
      <c r="A52" s="161" t="s">
        <v>198</v>
      </c>
      <c r="B52" s="180"/>
      <c r="C52" s="181"/>
      <c r="D52" s="233"/>
      <c r="E52" s="181"/>
      <c r="F52" s="181"/>
      <c r="G52" s="181"/>
      <c r="H52" s="181"/>
      <c r="I52" s="181"/>
      <c r="J52" s="181"/>
      <c r="K52" s="181"/>
      <c r="L52" s="181"/>
    </row>
    <row r="53" spans="1:12" ht="20.100000000000001" customHeight="1" x14ac:dyDescent="0.5">
      <c r="A53" s="168"/>
      <c r="B53" s="168"/>
      <c r="D53" s="169"/>
      <c r="F53" s="183"/>
      <c r="H53" s="183"/>
      <c r="J53" s="183"/>
      <c r="L53" s="183"/>
    </row>
    <row r="54" spans="1:12" ht="20.100000000000001" customHeight="1" x14ac:dyDescent="0.5">
      <c r="A54" s="168"/>
      <c r="B54" s="168"/>
      <c r="D54" s="169"/>
      <c r="F54" s="247" t="s">
        <v>50</v>
      </c>
      <c r="G54" s="247"/>
      <c r="H54" s="247"/>
      <c r="I54" s="163"/>
      <c r="J54" s="247" t="s">
        <v>63</v>
      </c>
      <c r="K54" s="247"/>
      <c r="L54" s="247"/>
    </row>
    <row r="55" spans="1:12" ht="20.100000000000001" customHeight="1" x14ac:dyDescent="0.5">
      <c r="F55" s="124" t="s">
        <v>51</v>
      </c>
      <c r="H55" s="124" t="s">
        <v>51</v>
      </c>
      <c r="J55" s="124" t="s">
        <v>51</v>
      </c>
      <c r="L55" s="124" t="s">
        <v>51</v>
      </c>
    </row>
    <row r="56" spans="1:12" ht="20.100000000000001" customHeight="1" x14ac:dyDescent="0.5">
      <c r="A56" s="168"/>
      <c r="B56" s="168"/>
      <c r="D56" s="169"/>
      <c r="F56" s="28" t="s">
        <v>167</v>
      </c>
      <c r="G56" s="28"/>
      <c r="H56" s="28" t="s">
        <v>167</v>
      </c>
      <c r="I56" s="56"/>
      <c r="J56" s="28" t="s">
        <v>167</v>
      </c>
      <c r="K56" s="28"/>
      <c r="L56" s="28" t="s">
        <v>167</v>
      </c>
    </row>
    <row r="57" spans="1:12" ht="20.100000000000001" customHeight="1" x14ac:dyDescent="0.5">
      <c r="A57" s="168"/>
      <c r="B57" s="168"/>
      <c r="E57" s="163"/>
      <c r="F57" s="120" t="s">
        <v>159</v>
      </c>
      <c r="G57" s="164"/>
      <c r="H57" s="120" t="s">
        <v>147</v>
      </c>
      <c r="I57" s="130"/>
      <c r="J57" s="120" t="s">
        <v>159</v>
      </c>
      <c r="K57" s="164"/>
      <c r="L57" s="120" t="s">
        <v>147</v>
      </c>
    </row>
    <row r="58" spans="1:12" ht="20.100000000000001" customHeight="1" x14ac:dyDescent="0.5">
      <c r="B58" s="162"/>
      <c r="D58" s="128" t="s">
        <v>1</v>
      </c>
      <c r="F58" s="129" t="s">
        <v>2</v>
      </c>
      <c r="G58" s="166"/>
      <c r="H58" s="129" t="s">
        <v>2</v>
      </c>
      <c r="J58" s="129" t="s">
        <v>2</v>
      </c>
      <c r="K58" s="166"/>
      <c r="L58" s="129" t="s">
        <v>2</v>
      </c>
    </row>
    <row r="59" spans="1:12" ht="10.35" customHeight="1" x14ac:dyDescent="0.5">
      <c r="B59" s="162"/>
      <c r="D59" s="126"/>
      <c r="F59" s="167"/>
      <c r="G59" s="166"/>
      <c r="H59" s="120"/>
      <c r="J59" s="167"/>
      <c r="K59" s="166"/>
      <c r="L59" s="120"/>
    </row>
    <row r="60" spans="1:12" ht="20.100000000000001" customHeight="1" x14ac:dyDescent="0.5">
      <c r="A60" s="162" t="s">
        <v>46</v>
      </c>
      <c r="B60" s="162"/>
      <c r="D60" s="126"/>
      <c r="F60" s="167"/>
      <c r="G60" s="166"/>
      <c r="H60" s="120"/>
      <c r="J60" s="167"/>
      <c r="K60" s="166"/>
      <c r="L60" s="120"/>
    </row>
    <row r="61" spans="1:12" ht="20.100000000000001" customHeight="1" x14ac:dyDescent="0.5">
      <c r="A61" s="113" t="s">
        <v>47</v>
      </c>
      <c r="F61" s="59">
        <v>-260659678</v>
      </c>
      <c r="H61" s="201">
        <v>-164484272</v>
      </c>
      <c r="J61" s="59">
        <v>-64113865</v>
      </c>
      <c r="L61" s="201">
        <v>-134495675</v>
      </c>
    </row>
    <row r="62" spans="1:12" ht="20.100000000000001" customHeight="1" x14ac:dyDescent="0.5">
      <c r="A62" s="113" t="s">
        <v>89</v>
      </c>
      <c r="F62" s="185">
        <v>12525</v>
      </c>
      <c r="H62" s="183">
        <v>16823</v>
      </c>
      <c r="J62" s="185">
        <v>11529</v>
      </c>
      <c r="L62" s="183">
        <v>1004793</v>
      </c>
    </row>
    <row r="63" spans="1:12" ht="20.100000000000001" customHeight="1" x14ac:dyDescent="0.5">
      <c r="A63" s="54" t="s">
        <v>55</v>
      </c>
      <c r="F63" s="185">
        <v>-126301</v>
      </c>
      <c r="H63" s="183">
        <v>-418400</v>
      </c>
      <c r="J63" s="185">
        <v>-69800</v>
      </c>
      <c r="L63" s="183">
        <v>-287900</v>
      </c>
    </row>
    <row r="64" spans="1:12" ht="20.100000000000001" customHeight="1" x14ac:dyDescent="0.5">
      <c r="A64" s="49" t="s">
        <v>155</v>
      </c>
      <c r="B64" s="186"/>
      <c r="F64" s="185">
        <v>0</v>
      </c>
      <c r="H64" s="183">
        <v>0</v>
      </c>
      <c r="J64" s="185">
        <v>0</v>
      </c>
      <c r="L64" s="183">
        <v>6606027</v>
      </c>
    </row>
    <row r="65" spans="1:12" ht="20.100000000000001" customHeight="1" x14ac:dyDescent="0.5">
      <c r="A65" s="54" t="s">
        <v>190</v>
      </c>
      <c r="B65" s="186"/>
      <c r="F65" s="185">
        <v>0</v>
      </c>
      <c r="H65" s="183">
        <v>0</v>
      </c>
      <c r="J65" s="58">
        <v>12555923</v>
      </c>
      <c r="L65" s="56">
        <v>42990853</v>
      </c>
    </row>
    <row r="66" spans="1:12" ht="20.100000000000001" customHeight="1" x14ac:dyDescent="0.5">
      <c r="A66" s="165" t="s">
        <v>191</v>
      </c>
      <c r="B66" s="165"/>
      <c r="F66" s="185"/>
      <c r="H66" s="183"/>
      <c r="J66" s="139"/>
      <c r="L66" s="131"/>
    </row>
    <row r="67" spans="1:12" ht="20.100000000000001" customHeight="1" x14ac:dyDescent="0.5">
      <c r="A67" s="165"/>
      <c r="B67" s="165" t="s">
        <v>129</v>
      </c>
      <c r="F67" s="185">
        <v>-1167039</v>
      </c>
      <c r="H67" s="183">
        <v>613383132</v>
      </c>
      <c r="J67" s="139">
        <v>0</v>
      </c>
      <c r="L67" s="131">
        <v>613383132</v>
      </c>
    </row>
    <row r="68" spans="1:12" ht="20.100000000000001" customHeight="1" x14ac:dyDescent="0.5">
      <c r="A68" s="113" t="s">
        <v>192</v>
      </c>
      <c r="F68" s="185"/>
      <c r="H68" s="183"/>
      <c r="J68" s="185"/>
      <c r="L68" s="183"/>
    </row>
    <row r="69" spans="1:12" ht="20.100000000000001" customHeight="1" x14ac:dyDescent="0.5">
      <c r="B69" s="113" t="s">
        <v>129</v>
      </c>
      <c r="F69" s="185">
        <v>830078</v>
      </c>
      <c r="H69" s="183">
        <v>-400000000</v>
      </c>
      <c r="J69" s="139">
        <v>0</v>
      </c>
      <c r="L69" s="131">
        <v>-400000000</v>
      </c>
    </row>
    <row r="70" spans="1:12" ht="20.100000000000001" customHeight="1" x14ac:dyDescent="0.5">
      <c r="A70" s="113" t="s">
        <v>80</v>
      </c>
      <c r="F70" s="185">
        <v>0</v>
      </c>
      <c r="H70" s="183">
        <v>-5000</v>
      </c>
      <c r="J70" s="185">
        <v>0</v>
      </c>
      <c r="L70" s="183">
        <v>-5000</v>
      </c>
    </row>
    <row r="71" spans="1:12" ht="20.100000000000001" customHeight="1" x14ac:dyDescent="0.5">
      <c r="A71" s="168" t="s">
        <v>193</v>
      </c>
      <c r="B71" s="168"/>
      <c r="D71" s="184">
        <v>10</v>
      </c>
      <c r="F71" s="185">
        <v>0</v>
      </c>
      <c r="G71" s="166"/>
      <c r="H71" s="183">
        <v>0</v>
      </c>
      <c r="J71" s="139">
        <v>-191134762</v>
      </c>
      <c r="K71" s="166"/>
      <c r="L71" s="131">
        <v>-41715438</v>
      </c>
    </row>
    <row r="72" spans="1:12" ht="20.100000000000001" customHeight="1" x14ac:dyDescent="0.5">
      <c r="A72" s="168" t="s">
        <v>194</v>
      </c>
      <c r="B72" s="168"/>
      <c r="D72" s="184">
        <v>10</v>
      </c>
      <c r="F72" s="185">
        <v>0</v>
      </c>
      <c r="G72" s="166"/>
      <c r="H72" s="183">
        <v>-18217200</v>
      </c>
      <c r="J72" s="139">
        <v>0</v>
      </c>
      <c r="K72" s="166"/>
      <c r="L72" s="131">
        <v>-18217200</v>
      </c>
    </row>
    <row r="73" spans="1:12" ht="20.100000000000001" customHeight="1" x14ac:dyDescent="0.5">
      <c r="A73" s="168" t="s">
        <v>115</v>
      </c>
      <c r="B73" s="168"/>
      <c r="D73" s="126"/>
      <c r="F73" s="139">
        <v>-254100</v>
      </c>
      <c r="G73" s="166"/>
      <c r="H73" s="131">
        <v>-254100</v>
      </c>
      <c r="J73" s="139">
        <v>-138600</v>
      </c>
      <c r="K73" s="166"/>
      <c r="L73" s="131">
        <v>-138600</v>
      </c>
    </row>
    <row r="74" spans="1:12" ht="20.100000000000001" customHeight="1" x14ac:dyDescent="0.5">
      <c r="A74" s="113" t="s">
        <v>110</v>
      </c>
      <c r="F74" s="185">
        <v>0</v>
      </c>
      <c r="G74" s="187"/>
      <c r="H74" s="183">
        <v>0</v>
      </c>
      <c r="I74" s="187"/>
      <c r="J74" s="185">
        <v>4983152</v>
      </c>
      <c r="K74" s="187"/>
      <c r="L74" s="183">
        <v>4977266</v>
      </c>
    </row>
    <row r="75" spans="1:12" ht="20.100000000000001" customHeight="1" x14ac:dyDescent="0.5">
      <c r="A75" s="113" t="s">
        <v>39</v>
      </c>
      <c r="F75" s="185">
        <v>1277035</v>
      </c>
      <c r="G75" s="187"/>
      <c r="H75" s="183">
        <v>635615</v>
      </c>
      <c r="I75" s="187"/>
      <c r="J75" s="185">
        <v>3790745</v>
      </c>
      <c r="K75" s="187"/>
      <c r="L75" s="183">
        <v>4764432</v>
      </c>
    </row>
    <row r="76" spans="1:12" ht="20.100000000000001" customHeight="1" x14ac:dyDescent="0.5">
      <c r="A76" s="113" t="s">
        <v>158</v>
      </c>
      <c r="D76" s="184">
        <v>19</v>
      </c>
      <c r="F76" s="188">
        <v>0</v>
      </c>
      <c r="G76" s="187"/>
      <c r="H76" s="204">
        <v>0</v>
      </c>
      <c r="I76" s="187"/>
      <c r="J76" s="188">
        <v>178442511</v>
      </c>
      <c r="K76" s="187"/>
      <c r="L76" s="204">
        <v>78274386</v>
      </c>
    </row>
    <row r="77" spans="1:12" ht="6" customHeight="1" x14ac:dyDescent="0.5">
      <c r="A77" s="168"/>
      <c r="B77" s="168"/>
      <c r="F77" s="190"/>
      <c r="J77" s="190"/>
    </row>
    <row r="78" spans="1:12" ht="20.100000000000001" customHeight="1" x14ac:dyDescent="0.5">
      <c r="A78" s="189" t="s">
        <v>204</v>
      </c>
      <c r="B78" s="189"/>
      <c r="D78" s="169"/>
      <c r="F78" s="177">
        <f>SUM(F61:F76)</f>
        <v>-260087480</v>
      </c>
      <c r="H78" s="178">
        <f>SUM(H61:H76)</f>
        <v>30656598</v>
      </c>
      <c r="J78" s="177">
        <f>SUM(J61:J76)</f>
        <v>-55673167</v>
      </c>
      <c r="L78" s="178">
        <f>SUM(L61:L76)</f>
        <v>157141076</v>
      </c>
    </row>
    <row r="79" spans="1:12" ht="20.100000000000001" customHeight="1" x14ac:dyDescent="0.5">
      <c r="A79" s="168"/>
      <c r="B79" s="168"/>
      <c r="D79" s="169"/>
      <c r="F79" s="131"/>
      <c r="H79" s="131"/>
      <c r="J79" s="131"/>
      <c r="L79" s="131"/>
    </row>
    <row r="80" spans="1:12" ht="20.100000000000001" customHeight="1" x14ac:dyDescent="0.5">
      <c r="A80" s="191"/>
      <c r="B80" s="176"/>
      <c r="D80" s="196"/>
      <c r="F80" s="131"/>
      <c r="G80" s="187"/>
      <c r="H80" s="131"/>
      <c r="I80" s="187"/>
      <c r="J80" s="131"/>
      <c r="K80" s="187"/>
      <c r="L80" s="131"/>
    </row>
    <row r="81" spans="1:12" ht="20.100000000000001" customHeight="1" x14ac:dyDescent="0.5">
      <c r="A81" s="191"/>
      <c r="B81" s="176"/>
      <c r="D81" s="196"/>
      <c r="F81" s="131"/>
      <c r="G81" s="187"/>
      <c r="H81" s="131"/>
      <c r="I81" s="187"/>
      <c r="J81" s="131"/>
      <c r="K81" s="187"/>
      <c r="L81" s="131"/>
    </row>
    <row r="82" spans="1:12" ht="20.100000000000001" customHeight="1" x14ac:dyDescent="0.5">
      <c r="A82" s="191"/>
      <c r="B82" s="176"/>
      <c r="D82" s="196"/>
      <c r="F82" s="131"/>
      <c r="G82" s="187"/>
      <c r="H82" s="131"/>
      <c r="I82" s="187"/>
      <c r="J82" s="131"/>
      <c r="K82" s="187"/>
      <c r="L82" s="131"/>
    </row>
    <row r="83" spans="1:12" ht="20.100000000000001" customHeight="1" x14ac:dyDescent="0.5">
      <c r="A83" s="191"/>
      <c r="B83" s="176"/>
      <c r="D83" s="196"/>
      <c r="F83" s="131"/>
      <c r="G83" s="187"/>
      <c r="H83" s="131"/>
      <c r="I83" s="187"/>
      <c r="J83" s="131"/>
      <c r="K83" s="187"/>
      <c r="L83" s="131"/>
    </row>
    <row r="84" spans="1:12" ht="20.100000000000001" customHeight="1" x14ac:dyDescent="0.5">
      <c r="A84" s="191"/>
      <c r="B84" s="176"/>
      <c r="D84" s="196"/>
      <c r="F84" s="131"/>
      <c r="G84" s="187"/>
      <c r="H84" s="131"/>
      <c r="I84" s="187"/>
      <c r="J84" s="131"/>
      <c r="K84" s="187"/>
      <c r="L84" s="131"/>
    </row>
    <row r="85" spans="1:12" ht="20.100000000000001" customHeight="1" x14ac:dyDescent="0.5">
      <c r="A85" s="191"/>
      <c r="B85" s="176"/>
      <c r="D85" s="196"/>
      <c r="F85" s="131"/>
      <c r="G85" s="187"/>
      <c r="H85" s="131"/>
      <c r="I85" s="187"/>
      <c r="J85" s="131"/>
      <c r="K85" s="187"/>
      <c r="L85" s="131"/>
    </row>
    <row r="86" spans="1:12" ht="20.100000000000001" customHeight="1" x14ac:dyDescent="0.5">
      <c r="A86" s="191"/>
      <c r="B86" s="176"/>
      <c r="D86" s="196"/>
      <c r="F86" s="131"/>
      <c r="G86" s="187"/>
      <c r="H86" s="131"/>
      <c r="I86" s="187"/>
      <c r="J86" s="131"/>
      <c r="K86" s="187"/>
      <c r="L86" s="131"/>
    </row>
    <row r="87" spans="1:12" ht="20.100000000000001" customHeight="1" x14ac:dyDescent="0.5">
      <c r="A87" s="191"/>
      <c r="B87" s="176"/>
      <c r="D87" s="196"/>
      <c r="F87" s="131"/>
      <c r="G87" s="187"/>
      <c r="H87" s="131"/>
      <c r="I87" s="187"/>
      <c r="J87" s="131"/>
      <c r="K87" s="187"/>
      <c r="L87" s="131"/>
    </row>
    <row r="88" spans="1:12" ht="20.100000000000001" customHeight="1" x14ac:dyDescent="0.5">
      <c r="A88" s="191"/>
      <c r="B88" s="176"/>
      <c r="D88" s="196"/>
      <c r="F88" s="131"/>
      <c r="G88" s="187"/>
      <c r="H88" s="131"/>
      <c r="I88" s="187"/>
      <c r="J88" s="131"/>
      <c r="K88" s="187"/>
      <c r="L88" s="131"/>
    </row>
    <row r="89" spans="1:12" ht="20.100000000000001" customHeight="1" x14ac:dyDescent="0.5">
      <c r="A89" s="191"/>
      <c r="B89" s="176"/>
      <c r="D89" s="196"/>
      <c r="F89" s="131"/>
      <c r="G89" s="187"/>
      <c r="H89" s="131"/>
      <c r="I89" s="187"/>
      <c r="J89" s="131"/>
      <c r="K89" s="187"/>
      <c r="L89" s="131"/>
    </row>
    <row r="90" spans="1:12" ht="21.95" customHeight="1" x14ac:dyDescent="0.5">
      <c r="A90" s="191"/>
      <c r="B90" s="176"/>
      <c r="D90" s="196"/>
      <c r="F90" s="131"/>
      <c r="G90" s="187"/>
      <c r="H90" s="131"/>
      <c r="I90" s="187"/>
      <c r="J90" s="131"/>
      <c r="K90" s="187"/>
      <c r="L90" s="131"/>
    </row>
    <row r="91" spans="1:12" ht="21.95" customHeight="1" x14ac:dyDescent="0.5">
      <c r="A91" s="192" t="s">
        <v>65</v>
      </c>
      <c r="B91" s="193"/>
      <c r="C91" s="181"/>
      <c r="D91" s="234"/>
      <c r="E91" s="181"/>
      <c r="F91" s="178"/>
      <c r="G91" s="194"/>
      <c r="H91" s="178"/>
      <c r="I91" s="194"/>
      <c r="J91" s="178"/>
      <c r="K91" s="194"/>
      <c r="L91" s="178"/>
    </row>
    <row r="92" spans="1:12" ht="21.75" customHeight="1" x14ac:dyDescent="0.5">
      <c r="A92" s="182" t="s">
        <v>95</v>
      </c>
      <c r="B92" s="168"/>
      <c r="D92" s="169"/>
    </row>
    <row r="93" spans="1:12" ht="21.75" customHeight="1" x14ac:dyDescent="0.5">
      <c r="A93" s="160" t="s">
        <v>189</v>
      </c>
      <c r="B93" s="168"/>
      <c r="D93" s="169"/>
    </row>
    <row r="94" spans="1:12" ht="21.75" customHeight="1" x14ac:dyDescent="0.5">
      <c r="A94" s="161" t="s">
        <v>198</v>
      </c>
      <c r="B94" s="180"/>
      <c r="C94" s="181"/>
      <c r="D94" s="233"/>
      <c r="E94" s="181"/>
      <c r="F94" s="181"/>
      <c r="G94" s="181"/>
      <c r="H94" s="181"/>
      <c r="I94" s="181"/>
      <c r="J94" s="181"/>
      <c r="K94" s="181"/>
      <c r="L94" s="181"/>
    </row>
    <row r="95" spans="1:12" ht="21.75" customHeight="1" x14ac:dyDescent="0.5">
      <c r="A95" s="168"/>
      <c r="B95" s="168"/>
      <c r="D95" s="169"/>
      <c r="F95" s="183"/>
      <c r="H95" s="183"/>
      <c r="J95" s="183"/>
      <c r="L95" s="183"/>
    </row>
    <row r="96" spans="1:12" ht="21.75" customHeight="1" x14ac:dyDescent="0.5">
      <c r="A96" s="168"/>
      <c r="B96" s="168"/>
      <c r="D96" s="169"/>
      <c r="F96" s="247" t="s">
        <v>50</v>
      </c>
      <c r="G96" s="247"/>
      <c r="H96" s="247"/>
      <c r="I96" s="163"/>
      <c r="J96" s="247" t="s">
        <v>63</v>
      </c>
      <c r="K96" s="247"/>
      <c r="L96" s="247"/>
    </row>
    <row r="97" spans="1:12" ht="21.75" customHeight="1" x14ac:dyDescent="0.5">
      <c r="F97" s="124" t="s">
        <v>51</v>
      </c>
      <c r="H97" s="124" t="s">
        <v>51</v>
      </c>
      <c r="J97" s="124" t="s">
        <v>51</v>
      </c>
      <c r="L97" s="124" t="s">
        <v>51</v>
      </c>
    </row>
    <row r="98" spans="1:12" ht="21.75" customHeight="1" x14ac:dyDescent="0.5">
      <c r="A98" s="168"/>
      <c r="B98" s="168"/>
      <c r="D98" s="169"/>
      <c r="F98" s="28" t="s">
        <v>167</v>
      </c>
      <c r="G98" s="28"/>
      <c r="H98" s="28" t="s">
        <v>167</v>
      </c>
      <c r="I98" s="56"/>
      <c r="J98" s="28" t="s">
        <v>167</v>
      </c>
      <c r="K98" s="28"/>
      <c r="L98" s="28" t="s">
        <v>167</v>
      </c>
    </row>
    <row r="99" spans="1:12" ht="21.75" customHeight="1" x14ac:dyDescent="0.5">
      <c r="A99" s="168"/>
      <c r="B99" s="168"/>
      <c r="E99" s="163"/>
      <c r="F99" s="120" t="s">
        <v>159</v>
      </c>
      <c r="G99" s="164"/>
      <c r="H99" s="120" t="s">
        <v>147</v>
      </c>
      <c r="I99" s="130"/>
      <c r="J99" s="120" t="s">
        <v>159</v>
      </c>
      <c r="K99" s="164"/>
      <c r="L99" s="120" t="s">
        <v>147</v>
      </c>
    </row>
    <row r="100" spans="1:12" ht="21.75" customHeight="1" x14ac:dyDescent="0.5">
      <c r="B100" s="162"/>
      <c r="D100" s="128" t="s">
        <v>1</v>
      </c>
      <c r="F100" s="129" t="s">
        <v>2</v>
      </c>
      <c r="G100" s="166"/>
      <c r="H100" s="129" t="s">
        <v>2</v>
      </c>
      <c r="J100" s="129" t="s">
        <v>2</v>
      </c>
      <c r="K100" s="166"/>
      <c r="L100" s="129" t="s">
        <v>2</v>
      </c>
    </row>
    <row r="101" spans="1:12" ht="9.6" customHeight="1" x14ac:dyDescent="0.5">
      <c r="A101" s="168"/>
      <c r="B101" s="168"/>
      <c r="D101" s="169"/>
      <c r="F101" s="139"/>
      <c r="G101" s="187"/>
      <c r="H101" s="131"/>
      <c r="I101" s="187"/>
      <c r="J101" s="139"/>
      <c r="K101" s="187"/>
      <c r="L101" s="131"/>
    </row>
    <row r="102" spans="1:12" ht="21.75" customHeight="1" x14ac:dyDescent="0.5">
      <c r="A102" s="195" t="s">
        <v>48</v>
      </c>
      <c r="B102" s="165"/>
      <c r="F102" s="139"/>
      <c r="H102" s="131"/>
      <c r="J102" s="139"/>
      <c r="L102" s="131"/>
    </row>
    <row r="103" spans="1:12" ht="21.75" customHeight="1" x14ac:dyDescent="0.5">
      <c r="A103" s="113" t="s">
        <v>142</v>
      </c>
      <c r="B103" s="168"/>
      <c r="D103" s="169"/>
      <c r="F103" s="139">
        <v>-3841646</v>
      </c>
      <c r="H103" s="131">
        <v>-6292778</v>
      </c>
      <c r="J103" s="139">
        <v>-1276514</v>
      </c>
      <c r="L103" s="131">
        <v>-805457</v>
      </c>
    </row>
    <row r="104" spans="1:12" ht="21.75" customHeight="1" x14ac:dyDescent="0.5">
      <c r="A104" s="113" t="s">
        <v>163</v>
      </c>
      <c r="B104" s="168"/>
      <c r="D104" s="55">
        <v>17</v>
      </c>
      <c r="F104" s="139">
        <v>-206151761</v>
      </c>
      <c r="H104" s="131">
        <v>-301225614</v>
      </c>
      <c r="J104" s="139">
        <v>-200000000</v>
      </c>
      <c r="L104" s="131">
        <v>-300000000</v>
      </c>
    </row>
    <row r="105" spans="1:12" ht="21.75" customHeight="1" x14ac:dyDescent="0.5">
      <c r="A105" s="113" t="s">
        <v>157</v>
      </c>
      <c r="B105" s="168"/>
      <c r="D105" s="169"/>
      <c r="F105" s="177">
        <v>0</v>
      </c>
      <c r="H105" s="178">
        <v>4900000</v>
      </c>
      <c r="J105" s="177">
        <v>0</v>
      </c>
      <c r="L105" s="178">
        <v>0</v>
      </c>
    </row>
    <row r="106" spans="1:12" ht="6" customHeight="1" x14ac:dyDescent="0.5">
      <c r="A106" s="168"/>
      <c r="B106" s="168"/>
      <c r="D106" s="169"/>
      <c r="F106" s="190"/>
      <c r="J106" s="190"/>
    </row>
    <row r="107" spans="1:12" ht="21.75" customHeight="1" x14ac:dyDescent="0.5">
      <c r="A107" s="168" t="s">
        <v>195</v>
      </c>
      <c r="B107" s="168"/>
      <c r="D107" s="169"/>
      <c r="F107" s="177">
        <f>SUM(F103:F106)</f>
        <v>-209993407</v>
      </c>
      <c r="H107" s="178">
        <f>SUM(H103:H106)</f>
        <v>-302618392</v>
      </c>
      <c r="J107" s="177">
        <f>SUM(J103:J106)</f>
        <v>-201276514</v>
      </c>
      <c r="L107" s="178">
        <f>SUM(L103:L106)</f>
        <v>-300805457</v>
      </c>
    </row>
    <row r="108" spans="1:12" ht="21.75" customHeight="1" x14ac:dyDescent="0.5">
      <c r="A108" s="168"/>
      <c r="B108" s="168"/>
      <c r="D108" s="169"/>
      <c r="F108" s="190"/>
      <c r="J108" s="190"/>
    </row>
    <row r="109" spans="1:12" ht="21.75" customHeight="1" x14ac:dyDescent="0.5">
      <c r="A109" s="191" t="s">
        <v>205</v>
      </c>
      <c r="B109" s="176"/>
      <c r="D109" s="196"/>
      <c r="F109" s="139">
        <f>+SUM(F107,F78,F47)</f>
        <v>-90324218</v>
      </c>
      <c r="G109" s="187"/>
      <c r="H109" s="131">
        <f>+SUM(H107,H78,H47)</f>
        <v>-155565717</v>
      </c>
      <c r="I109" s="187"/>
      <c r="J109" s="58">
        <f>+SUM(J107,J78,J47)</f>
        <v>-52800545</v>
      </c>
      <c r="K109" s="187"/>
      <c r="L109" s="56">
        <f>+SUM(L107,L78,L47)</f>
        <v>-90813737.699999988</v>
      </c>
    </row>
    <row r="110" spans="1:12" ht="21.75" customHeight="1" x14ac:dyDescent="0.5">
      <c r="A110" s="176" t="s">
        <v>77</v>
      </c>
      <c r="B110" s="176"/>
      <c r="D110" s="196"/>
      <c r="F110" s="139">
        <f>'T2-4'!I14</f>
        <v>666461731</v>
      </c>
      <c r="G110" s="187"/>
      <c r="H110" s="131">
        <v>774464411</v>
      </c>
      <c r="I110" s="187"/>
      <c r="J110" s="139">
        <f>'T2-4'!M14</f>
        <v>228046428</v>
      </c>
      <c r="K110" s="187"/>
      <c r="L110" s="56">
        <v>357869139</v>
      </c>
    </row>
    <row r="111" spans="1:12" ht="21.75" customHeight="1" x14ac:dyDescent="0.5">
      <c r="A111" s="113" t="s">
        <v>196</v>
      </c>
      <c r="B111" s="176"/>
      <c r="D111" s="196"/>
      <c r="F111" s="139">
        <v>3760836</v>
      </c>
      <c r="G111" s="187"/>
      <c r="H111" s="131">
        <v>4279448</v>
      </c>
      <c r="I111" s="187"/>
      <c r="J111" s="58">
        <v>3065881</v>
      </c>
      <c r="K111" s="187"/>
      <c r="L111" s="56">
        <v>3059370</v>
      </c>
    </row>
    <row r="112" spans="1:12" ht="6" customHeight="1" x14ac:dyDescent="0.5">
      <c r="A112" s="168"/>
      <c r="B112" s="168"/>
      <c r="D112" s="169"/>
      <c r="F112" s="197"/>
      <c r="G112" s="187"/>
      <c r="H112" s="202"/>
      <c r="I112" s="187"/>
      <c r="J112" s="197"/>
      <c r="K112" s="187"/>
      <c r="L112" s="202"/>
    </row>
    <row r="113" spans="1:12" ht="21.75" customHeight="1" thickBot="1" x14ac:dyDescent="0.55000000000000004">
      <c r="A113" s="191" t="s">
        <v>78</v>
      </c>
      <c r="B113" s="176"/>
      <c r="D113" s="196"/>
      <c r="F113" s="198">
        <f>SUM(F109:F112)</f>
        <v>579898349</v>
      </c>
      <c r="G113" s="187"/>
      <c r="H113" s="203">
        <f>SUM(H109:H112)</f>
        <v>623178142</v>
      </c>
      <c r="I113" s="187"/>
      <c r="J113" s="198">
        <f>SUM(J109:J112)</f>
        <v>178311764</v>
      </c>
      <c r="K113" s="187"/>
      <c r="L113" s="203">
        <f>SUM(L109:L112)</f>
        <v>270114771.30000001</v>
      </c>
    </row>
    <row r="114" spans="1:12" ht="18.95" customHeight="1" thickTop="1" x14ac:dyDescent="0.5">
      <c r="A114" s="191"/>
      <c r="B114" s="176"/>
      <c r="D114" s="196"/>
      <c r="F114" s="139"/>
      <c r="G114" s="187"/>
      <c r="H114" s="131"/>
      <c r="I114" s="187"/>
      <c r="J114" s="139"/>
      <c r="K114" s="187"/>
      <c r="L114" s="131"/>
    </row>
    <row r="115" spans="1:12" ht="21.75" customHeight="1" x14ac:dyDescent="0.5">
      <c r="A115" s="191" t="s">
        <v>143</v>
      </c>
      <c r="B115" s="176"/>
      <c r="D115" s="196"/>
      <c r="F115" s="139"/>
      <c r="G115" s="187"/>
      <c r="H115" s="131"/>
      <c r="I115" s="187"/>
      <c r="J115" s="139"/>
      <c r="K115" s="187"/>
      <c r="L115" s="131"/>
    </row>
    <row r="116" spans="1:12" ht="6" customHeight="1" x14ac:dyDescent="0.5">
      <c r="A116" s="168"/>
      <c r="B116" s="168"/>
      <c r="D116" s="169"/>
      <c r="F116" s="139"/>
      <c r="G116" s="187"/>
      <c r="H116" s="131"/>
      <c r="I116" s="187"/>
      <c r="J116" s="139"/>
      <c r="K116" s="187"/>
      <c r="L116" s="131"/>
    </row>
    <row r="117" spans="1:12" ht="21.75" customHeight="1" x14ac:dyDescent="0.5">
      <c r="A117" s="176" t="s">
        <v>117</v>
      </c>
      <c r="D117" s="196"/>
      <c r="F117" s="139">
        <v>10922961</v>
      </c>
      <c r="G117" s="187"/>
      <c r="H117" s="131">
        <v>10109958</v>
      </c>
      <c r="I117" s="187"/>
      <c r="J117" s="139">
        <v>7926732</v>
      </c>
      <c r="K117" s="187"/>
      <c r="L117" s="131">
        <v>10013990</v>
      </c>
    </row>
    <row r="118" spans="1:12" ht="21.75" customHeight="1" x14ac:dyDescent="0.5">
      <c r="A118" s="113" t="s">
        <v>153</v>
      </c>
      <c r="D118" s="196"/>
      <c r="F118" s="139">
        <v>440292</v>
      </c>
      <c r="G118" s="187"/>
      <c r="H118" s="131">
        <v>-2705852</v>
      </c>
      <c r="I118" s="187"/>
      <c r="J118" s="139">
        <v>-64500</v>
      </c>
      <c r="K118" s="187"/>
      <c r="L118" s="131">
        <v>0</v>
      </c>
    </row>
    <row r="119" spans="1:12" ht="21.75" customHeight="1" x14ac:dyDescent="0.5">
      <c r="A119" s="50" t="s">
        <v>122</v>
      </c>
      <c r="D119" s="196"/>
      <c r="F119" s="139">
        <v>0</v>
      </c>
      <c r="G119" s="187"/>
      <c r="H119" s="131">
        <v>0</v>
      </c>
      <c r="I119" s="187"/>
      <c r="J119" s="139">
        <v>115051</v>
      </c>
      <c r="K119" s="187"/>
      <c r="L119" s="131">
        <v>115051</v>
      </c>
    </row>
    <row r="120" spans="1:12" ht="21.75" customHeight="1" x14ac:dyDescent="0.5">
      <c r="A120" s="50" t="s">
        <v>123</v>
      </c>
      <c r="D120" s="196">
        <v>13</v>
      </c>
      <c r="F120" s="139">
        <v>478158</v>
      </c>
      <c r="G120" s="187"/>
      <c r="H120" s="131">
        <v>9943303</v>
      </c>
      <c r="I120" s="187"/>
      <c r="J120" s="139">
        <v>301762</v>
      </c>
      <c r="K120" s="187"/>
      <c r="L120" s="131">
        <v>2866822</v>
      </c>
    </row>
    <row r="121" spans="1:12" ht="21.75" customHeight="1" x14ac:dyDescent="0.5">
      <c r="A121" s="50" t="s">
        <v>197</v>
      </c>
      <c r="D121" s="196"/>
      <c r="F121" s="139">
        <v>0</v>
      </c>
      <c r="G121" s="187"/>
      <c r="H121" s="131">
        <v>33705</v>
      </c>
      <c r="I121" s="187"/>
      <c r="J121" s="139">
        <v>0</v>
      </c>
      <c r="K121" s="187"/>
      <c r="L121" s="131">
        <v>0</v>
      </c>
    </row>
    <row r="122" spans="1:12" ht="21.75" customHeight="1" x14ac:dyDescent="0.5">
      <c r="A122" s="50" t="s">
        <v>202</v>
      </c>
      <c r="D122" s="196"/>
      <c r="F122" s="139">
        <v>23100</v>
      </c>
      <c r="G122" s="187"/>
      <c r="H122" s="131">
        <v>0</v>
      </c>
      <c r="I122" s="187"/>
      <c r="J122" s="139">
        <v>0</v>
      </c>
      <c r="K122" s="187"/>
      <c r="L122" s="131">
        <v>0</v>
      </c>
    </row>
    <row r="123" spans="1:12" ht="21.75" customHeight="1" x14ac:dyDescent="0.5">
      <c r="A123" s="50" t="s">
        <v>206</v>
      </c>
      <c r="D123" s="196" t="s">
        <v>209</v>
      </c>
      <c r="F123" s="139">
        <v>25200035</v>
      </c>
      <c r="G123" s="187"/>
      <c r="H123" s="131">
        <v>0</v>
      </c>
      <c r="I123" s="187"/>
      <c r="J123" s="139">
        <v>0</v>
      </c>
      <c r="K123" s="187"/>
      <c r="L123" s="131">
        <v>0</v>
      </c>
    </row>
    <row r="124" spans="1:12" ht="21.75" customHeight="1" x14ac:dyDescent="0.5">
      <c r="A124" s="50"/>
      <c r="D124" s="196"/>
      <c r="F124" s="131"/>
      <c r="G124" s="187"/>
      <c r="H124" s="131"/>
      <c r="I124" s="187"/>
      <c r="J124" s="131"/>
      <c r="K124" s="187"/>
      <c r="L124" s="131"/>
    </row>
    <row r="125" spans="1:12" ht="21.75" customHeight="1" x14ac:dyDescent="0.5">
      <c r="A125" s="50"/>
      <c r="D125" s="196"/>
      <c r="F125" s="131"/>
      <c r="G125" s="187"/>
      <c r="H125" s="131"/>
      <c r="I125" s="187"/>
      <c r="J125" s="131"/>
      <c r="K125" s="187"/>
      <c r="L125" s="131"/>
    </row>
    <row r="126" spans="1:12" ht="21.75" customHeight="1" x14ac:dyDescent="0.5">
      <c r="A126" s="50"/>
      <c r="D126" s="196"/>
      <c r="F126" s="131"/>
      <c r="G126" s="187"/>
      <c r="H126" s="131"/>
      <c r="I126" s="187"/>
      <c r="J126" s="131"/>
      <c r="K126" s="187"/>
      <c r="L126" s="131"/>
    </row>
    <row r="127" spans="1:12" ht="21.75" customHeight="1" x14ac:dyDescent="0.5">
      <c r="A127" s="50"/>
      <c r="D127" s="196"/>
      <c r="F127" s="131"/>
      <c r="G127" s="187"/>
      <c r="H127" s="131"/>
      <c r="I127" s="187"/>
      <c r="J127" s="131"/>
      <c r="K127" s="187"/>
      <c r="L127" s="131"/>
    </row>
    <row r="128" spans="1:12" ht="21.75" customHeight="1" x14ac:dyDescent="0.5">
      <c r="A128" s="50"/>
      <c r="D128" s="196"/>
      <c r="F128" s="131"/>
      <c r="G128" s="187"/>
      <c r="H128" s="131"/>
      <c r="I128" s="187"/>
      <c r="J128" s="131"/>
      <c r="K128" s="187"/>
      <c r="L128" s="131"/>
    </row>
    <row r="129" spans="1:12" ht="21.75" customHeight="1" x14ac:dyDescent="0.5">
      <c r="A129" s="50"/>
      <c r="D129" s="196"/>
      <c r="F129" s="131"/>
      <c r="G129" s="187"/>
      <c r="H129" s="131"/>
      <c r="I129" s="187"/>
      <c r="J129" s="131"/>
      <c r="K129" s="187"/>
      <c r="L129" s="131"/>
    </row>
    <row r="130" spans="1:12" ht="21.75" customHeight="1" x14ac:dyDescent="0.5">
      <c r="A130" s="50"/>
      <c r="D130" s="196"/>
      <c r="F130" s="131"/>
      <c r="G130" s="187"/>
      <c r="H130" s="131"/>
      <c r="I130" s="187"/>
      <c r="J130" s="131"/>
      <c r="K130" s="187"/>
      <c r="L130" s="131"/>
    </row>
    <row r="131" spans="1:12" ht="20.25" customHeight="1" x14ac:dyDescent="0.5">
      <c r="A131" s="50"/>
      <c r="D131" s="196"/>
      <c r="F131" s="131"/>
      <c r="G131" s="187"/>
      <c r="H131" s="131"/>
      <c r="I131" s="187"/>
      <c r="J131" s="131"/>
      <c r="K131" s="187"/>
      <c r="L131" s="131"/>
    </row>
    <row r="132" spans="1:12" ht="21.95" customHeight="1" x14ac:dyDescent="0.5">
      <c r="A132" s="179" t="s">
        <v>65</v>
      </c>
      <c r="B132" s="181"/>
      <c r="C132" s="181"/>
      <c r="D132" s="235"/>
      <c r="E132" s="181"/>
      <c r="F132" s="181"/>
      <c r="G132" s="181"/>
      <c r="H132" s="181"/>
      <c r="I132" s="181"/>
      <c r="J132" s="181"/>
      <c r="K132" s="181"/>
      <c r="L132" s="181"/>
    </row>
    <row r="133" spans="1:12" ht="21" customHeight="1" x14ac:dyDescent="0.5">
      <c r="F133" s="114"/>
      <c r="H133" s="114"/>
      <c r="J133" s="114"/>
      <c r="L133" s="114"/>
    </row>
    <row r="134" spans="1:12" ht="21" customHeight="1" x14ac:dyDescent="0.5"/>
  </sheetData>
  <mergeCells count="6">
    <mergeCell ref="F5:H5"/>
    <mergeCell ref="J5:L5"/>
    <mergeCell ref="F54:H54"/>
    <mergeCell ref="J54:L54"/>
    <mergeCell ref="F96:H96"/>
    <mergeCell ref="J96:L96"/>
  </mergeCells>
  <pageMargins left="0.8" right="0.5" top="0.5" bottom="0.6" header="0.49" footer="0.4"/>
  <pageSetup paperSize="9" scale="95" firstPageNumber="11" orientation="portrait" useFirstPageNumber="1" horizontalDpi="1200" verticalDpi="1200" r:id="rId1"/>
  <headerFooter>
    <oddFooter>&amp;C&amp;"Times New Roman,Regular"&amp;11           &amp;R&amp;"Browallia New,Regular"&amp;13&amp;P</oddFooter>
  </headerFooter>
  <rowBreaks count="2" manualBreakCount="2">
    <brk id="49" max="16383" man="1"/>
    <brk id="91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T2-4</vt:lpstr>
      <vt:lpstr>T5-6 (3M)</vt:lpstr>
      <vt:lpstr>T7-8 (6M)</vt:lpstr>
      <vt:lpstr>T9</vt:lpstr>
      <vt:lpstr>T10</vt:lpstr>
      <vt:lpstr>T11-13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Pinanong Ruthaiwat</cp:lastModifiedBy>
  <cp:lastPrinted>2023-08-11T04:40:18Z</cp:lastPrinted>
  <dcterms:created xsi:type="dcterms:W3CDTF">2016-05-25T05:54:52Z</dcterms:created>
  <dcterms:modified xsi:type="dcterms:W3CDTF">2023-08-11T04:40:19Z</dcterms:modified>
</cp:coreProperties>
</file>